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36" windowWidth="8460" windowHeight="6708" activeTab="0"/>
  </bookViews>
  <sheets>
    <sheet name="Калькуляция" sheetId="1" r:id="rId1"/>
    <sheet name="Техн.хар." sheetId="2" r:id="rId2"/>
    <sheet name="Норматив числ." sheetId="3" r:id="rId3"/>
    <sheet name="Штатка для КГУП" sheetId="4" r:id="rId4"/>
    <sheet name="Штатка" sheetId="5" r:id="rId5"/>
    <sheet name="Спец.одежда" sheetId="6" r:id="rId6"/>
    <sheet name="Вывоз ТБО" sheetId="7" r:id="rId7"/>
  </sheets>
  <definedNames>
    <definedName name="_xlnm.Print_Area" localSheetId="0">'Калькуляция'!$A$1:$F$43</definedName>
    <definedName name="_xlnm.Print_Area" localSheetId="4">'Штатка'!$A$1:$X$68</definedName>
    <definedName name="_xlnm.Print_Area" localSheetId="3">'Штатка для КГУП'!$A$1:$X$71</definedName>
  </definedNames>
  <calcPr fullCalcOnLoad="1"/>
</workbook>
</file>

<file path=xl/sharedStrings.xml><?xml version="1.0" encoding="utf-8"?>
<sst xmlns="http://schemas.openxmlformats.org/spreadsheetml/2006/main" count="551" uniqueCount="351">
  <si>
    <t>1. Расчет численности уборщиков л/клеток</t>
  </si>
  <si>
    <t>Количество этажей в здании</t>
  </si>
  <si>
    <t>Виды оборудования на лестничных клетках</t>
  </si>
  <si>
    <t>Нормы обслуживания, м2</t>
  </si>
  <si>
    <t>Площадь лестничных клеток, м2</t>
  </si>
  <si>
    <t>Нормативная численность уборщиков л/кл, чел.</t>
  </si>
  <si>
    <t>от 2 до 5</t>
  </si>
  <si>
    <t>Оборудование отсутствует</t>
  </si>
  <si>
    <t>Мусоропровод</t>
  </si>
  <si>
    <t>Лифт</t>
  </si>
  <si>
    <t>Лифт и мусоропровод</t>
  </si>
  <si>
    <t>2.Расчет численности дворников</t>
  </si>
  <si>
    <t>Усовершенствованные покрытия</t>
  </si>
  <si>
    <t>1 класс</t>
  </si>
  <si>
    <t>2 класс</t>
  </si>
  <si>
    <t>3 класс</t>
  </si>
  <si>
    <t>Классность убираемой территории</t>
  </si>
  <si>
    <t>S убираемой придомовой территории, м2</t>
  </si>
  <si>
    <t>Норма обслуживания на 1 дворника, м2</t>
  </si>
  <si>
    <t>Неусовершенствованное покрытие</t>
  </si>
  <si>
    <t>Без покрытия</t>
  </si>
  <si>
    <t>Газоны</t>
  </si>
  <si>
    <t>Итого численность по нормативу, чел.</t>
  </si>
  <si>
    <t>Наименование основных профессий рабочих</t>
  </si>
  <si>
    <t>Единица измерения</t>
  </si>
  <si>
    <t>Нормы обслуживания по сроку эксплуатации зданий</t>
  </si>
  <si>
    <t>свыше 30 лет</t>
  </si>
  <si>
    <t>от 11 до 30 л</t>
  </si>
  <si>
    <t>Численность по нормативу, чел.</t>
  </si>
  <si>
    <t>Объемные показатели</t>
  </si>
  <si>
    <t>Численность по норме, чел.</t>
  </si>
  <si>
    <t>Всего</t>
  </si>
  <si>
    <t>Слесарь-сантехник водопровод, канализация, квартира без ванн и горячего водоснабжения</t>
  </si>
  <si>
    <t>квартира</t>
  </si>
  <si>
    <t>свыше 31 лет</t>
  </si>
  <si>
    <t>водопровод, канализация при наличии ванн без горячего водоснабжения</t>
  </si>
  <si>
    <t>водопровод, канализация, горячее водоснабжение</t>
  </si>
  <si>
    <t>центральное отопление от ТЭЦ или квартальной котельной</t>
  </si>
  <si>
    <t>общая площадь, м2</t>
  </si>
  <si>
    <t>Итого слесарь-сантехник</t>
  </si>
  <si>
    <t>Электромонтер по ремонту и обслуживанию электрооборудования в домах с открытой электропроводкой</t>
  </si>
  <si>
    <t>в домах со скрытой электропроводкой</t>
  </si>
  <si>
    <t>силовые установки</t>
  </si>
  <si>
    <t>световые домовые знаки и уличные указатели</t>
  </si>
  <si>
    <t>шт.</t>
  </si>
  <si>
    <t>Итого электромонтеров</t>
  </si>
  <si>
    <t>произведен в соответствии с рекомендациями по нормированию труда работников, занятых содержанием и ремонтом жилищного фонда (часть2),</t>
  </si>
  <si>
    <t>утвержденными Приказом Госстроя от 09.12.99г. №139</t>
  </si>
  <si>
    <t>Примечание: расчет численности на работы по ремонту и обслуживанию внутридомового инженерного оборудования</t>
  </si>
  <si>
    <t xml:space="preserve">Адресный список объектов жилищного фонда и инженерного оборудования </t>
  </si>
  <si>
    <t>№ п/п</t>
  </si>
  <si>
    <t xml:space="preserve">Адрес и № дома      </t>
  </si>
  <si>
    <t>Год постройки</t>
  </si>
  <si>
    <t>Материал стен</t>
  </si>
  <si>
    <t>Кол-во этажей</t>
  </si>
  <si>
    <t>Кол-во подъездов</t>
  </si>
  <si>
    <t>Количество жильцов</t>
  </si>
  <si>
    <t>Площадь кровли, кв.м.</t>
  </si>
  <si>
    <t>Площадь лестничных клеток</t>
  </si>
  <si>
    <t>Площадь чердаков</t>
  </si>
  <si>
    <t>Площадь подвалов</t>
  </si>
  <si>
    <t>Площадь служ.пом., кв.м.   (нежилых помещений)</t>
  </si>
  <si>
    <t>Кол-во квартир, шт.</t>
  </si>
  <si>
    <t>Кол-во 1- комн. квартир, шт.</t>
  </si>
  <si>
    <t>Кол-во 2- комн. квартир, шт.</t>
  </si>
  <si>
    <t>Кол-во 3- комн. квартир, шт.</t>
  </si>
  <si>
    <t>Кол-во 4- комн. квартир и более, шт.</t>
  </si>
  <si>
    <t>Кол-во комнат, шт.</t>
  </si>
  <si>
    <t>Кол-во жильцов, шт.</t>
  </si>
  <si>
    <t>Площадь земельного уч-ка, кв.м.</t>
  </si>
  <si>
    <t>Категория жилого здания</t>
  </si>
  <si>
    <t>Кол-во шахтных дверей</t>
  </si>
  <si>
    <t>Вид электропроводки</t>
  </si>
  <si>
    <t>Площадь оснащенная водопроводом,канализацией, без ванн и горячего водоснабжения                                                                                                                                            срок эксплуатации домов</t>
  </si>
  <si>
    <t>Площадь оснащенная водопроводом ,канализацией при наличии ванн без горячего водоснабжения        срок эксплуатации домов</t>
  </si>
  <si>
    <t>Площадь оснащенная водопроводом,канализацией,горячим водоснабжением                  срок эксплуатации домов</t>
  </si>
  <si>
    <t>Площадь оснащенная центральным отоплением от ТЭЦ или квартальной котельной                         срок эксплуатации домов</t>
  </si>
  <si>
    <t>Площадь с печным отоплением</t>
  </si>
  <si>
    <t xml:space="preserve"> Открытая электропроводка</t>
  </si>
  <si>
    <t>Количество квартир со скрытой электропроводкой</t>
  </si>
  <si>
    <t>из шифера,асбоцемента,черепицы и др.</t>
  </si>
  <si>
    <t>до 10 лет</t>
  </si>
  <si>
    <t>от11 до 30</t>
  </si>
  <si>
    <t>свыше31</t>
  </si>
  <si>
    <t>свыше 31</t>
  </si>
  <si>
    <t>Усовершенствован.покрытия</t>
  </si>
  <si>
    <t>Неусовершенст.покрытия</t>
  </si>
  <si>
    <t xml:space="preserve">           Без покрытий</t>
  </si>
  <si>
    <t>Газон</t>
  </si>
  <si>
    <t>из кровельной стали</t>
  </si>
  <si>
    <t>из рубероида,толя и др.рулонных мат-лов</t>
  </si>
  <si>
    <t>от 2 до 5эт</t>
  </si>
  <si>
    <t>от 6 до 9 эт</t>
  </si>
  <si>
    <t>от 10 до 16 эт</t>
  </si>
  <si>
    <t>Кирпичные и каменные здания</t>
  </si>
  <si>
    <t>Крупнопанельные, блочные здания</t>
  </si>
  <si>
    <t>Деревянные здания и из других материалов</t>
  </si>
  <si>
    <t>Администрация Муниципального образования Михайловский</t>
  </si>
  <si>
    <t>район</t>
  </si>
  <si>
    <t>панельн.</t>
  </si>
  <si>
    <t>ВСЕГО</t>
  </si>
  <si>
    <r>
      <t>Общая  площадь, м</t>
    </r>
    <r>
      <rPr>
        <b/>
        <i/>
        <vertAlign val="superscript"/>
        <sz val="12"/>
        <rFont val="Times New Roman Cyr"/>
        <family val="1"/>
      </rPr>
      <t xml:space="preserve">2 </t>
    </r>
    <r>
      <rPr>
        <b/>
        <i/>
        <vertAlign val="superscript"/>
        <sz val="16"/>
        <rFont val="Times New Roman Cyr"/>
        <family val="0"/>
      </rPr>
      <t>(занимаемая жильцами)</t>
    </r>
  </si>
  <si>
    <r>
      <t xml:space="preserve">                                Убираемая площадь дворов, улиц, тротуаров, м</t>
    </r>
    <r>
      <rPr>
        <b/>
        <i/>
        <vertAlign val="superscript"/>
        <sz val="12"/>
        <rFont val="Times New Roman Cyr"/>
        <family val="1"/>
      </rPr>
      <t>2</t>
    </r>
  </si>
  <si>
    <r>
      <t xml:space="preserve"> м</t>
    </r>
    <r>
      <rPr>
        <b/>
        <i/>
        <vertAlign val="superscript"/>
        <sz val="12"/>
        <rFont val="Times New Roman Cyr"/>
        <family val="1"/>
      </rPr>
      <t>2</t>
    </r>
  </si>
  <si>
    <t>Унифицированная форма № Т-3</t>
  </si>
  <si>
    <t>Утверждена постановлением Госкомстата</t>
  </si>
  <si>
    <t>России от  06.04.2001 № 26</t>
  </si>
  <si>
    <t>Код</t>
  </si>
  <si>
    <t>Форма по ОКУД</t>
  </si>
  <si>
    <t>Краевое государственное унитарное предприятие "Примтеплоэнерго"</t>
  </si>
  <si>
    <t>по ОКПО</t>
  </si>
  <si>
    <t>Филиал</t>
  </si>
  <si>
    <t>Михайловский</t>
  </si>
  <si>
    <t>(наименование филиала)</t>
  </si>
  <si>
    <t>Участок филиала</t>
  </si>
  <si>
    <t>(наименование участка)</t>
  </si>
  <si>
    <t>ШТАТНОЕ РАСПИСАНИЕ</t>
  </si>
  <si>
    <t>Номер документа</t>
  </si>
  <si>
    <t>Дата</t>
  </si>
  <si>
    <t>Доплаты, надбавки, руб.</t>
  </si>
  <si>
    <t>Премия</t>
  </si>
  <si>
    <t>Код службы / отдела</t>
  </si>
  <si>
    <t>Структурное подразделение, профессия, должность</t>
  </si>
  <si>
    <t>Количество штатных единиц</t>
  </si>
  <si>
    <t>Количество месяцев работы</t>
  </si>
  <si>
    <t>Разряд</t>
  </si>
  <si>
    <t>Часовая тарифная ставка, руб.</t>
  </si>
  <si>
    <t>Оклад, месячная тарифная ставка, руб.</t>
  </si>
  <si>
    <t>За вредные условия труда</t>
  </si>
  <si>
    <t>Ночные</t>
  </si>
  <si>
    <t>Праздничные</t>
  </si>
  <si>
    <t>Классность</t>
  </si>
  <si>
    <t>За увеличение объема работы</t>
  </si>
  <si>
    <t>Прочие</t>
  </si>
  <si>
    <t>%</t>
  </si>
  <si>
    <t>Сумма, руб.</t>
  </si>
  <si>
    <t>Районный коэффициент, руб.</t>
  </si>
  <si>
    <t>Дальневосточная надбавка, руб.</t>
  </si>
  <si>
    <t>Месячный фонд заработной платы 1 шт. ед., руб.</t>
  </si>
  <si>
    <t>Месячный фонд заработной платы всех шт. ед., руб.</t>
  </si>
  <si>
    <t>Окл фонд</t>
  </si>
  <si>
    <t>Прем</t>
  </si>
  <si>
    <t>код района</t>
  </si>
  <si>
    <t>Главный бухгалтер</t>
  </si>
  <si>
    <t>3</t>
  </si>
  <si>
    <t>2</t>
  </si>
  <si>
    <t>1</t>
  </si>
  <si>
    <t>Мастер</t>
  </si>
  <si>
    <t>Месячный фонд заработной платы без премий</t>
  </si>
  <si>
    <t>- отопительный период</t>
  </si>
  <si>
    <t xml:space="preserve">- межотопительный период </t>
  </si>
  <si>
    <t>Директор филиала</t>
  </si>
  <si>
    <t>Начальник ПЭО</t>
  </si>
  <si>
    <t>Начальник ОК</t>
  </si>
  <si>
    <t>Электромонтер по ремонту и обслуживанию электрооборудования</t>
  </si>
  <si>
    <t>Слесарь аварийно-восстановительных работ</t>
  </si>
  <si>
    <t>Уборщик лестничных клеток</t>
  </si>
  <si>
    <t>Дворник</t>
  </si>
  <si>
    <t>Численность всего</t>
  </si>
  <si>
    <t>Костюм  х/б</t>
  </si>
  <si>
    <t>Костюм   брезентов.</t>
  </si>
  <si>
    <t>Ботинки   кожаные</t>
  </si>
  <si>
    <t>Сапоги кирзовые</t>
  </si>
  <si>
    <t>Сапоги резиновые</t>
  </si>
  <si>
    <t>Рукавицы комбинир.</t>
  </si>
  <si>
    <t>Рукавицы брезент.</t>
  </si>
  <si>
    <t>Куртка    ватная</t>
  </si>
  <si>
    <t xml:space="preserve">Брюки ватные </t>
  </si>
  <si>
    <t xml:space="preserve">Валенки </t>
  </si>
  <si>
    <t xml:space="preserve">№ </t>
  </si>
  <si>
    <t xml:space="preserve">наименование </t>
  </si>
  <si>
    <t xml:space="preserve">Числ. </t>
  </si>
  <si>
    <t xml:space="preserve">   пр      профессии</t>
  </si>
  <si>
    <t xml:space="preserve">  по </t>
  </si>
  <si>
    <t>штату</t>
  </si>
  <si>
    <t>(чел.)</t>
  </si>
  <si>
    <t>срок</t>
  </si>
  <si>
    <t>Потр (шт.)</t>
  </si>
  <si>
    <t xml:space="preserve">Срок нос. (мес.) </t>
  </si>
  <si>
    <t>Потр  (шт.)</t>
  </si>
  <si>
    <t>нос.</t>
  </si>
  <si>
    <t>(мес.)</t>
  </si>
  <si>
    <t>Штукатур-маляр</t>
  </si>
  <si>
    <t xml:space="preserve">Плотник </t>
  </si>
  <si>
    <t xml:space="preserve">ВСЕГО </t>
  </si>
  <si>
    <t>Стоимость 1 ед.</t>
  </si>
  <si>
    <t>Сумма, тыс. руб.</t>
  </si>
  <si>
    <t>Слесарь АВР</t>
  </si>
  <si>
    <t>4</t>
  </si>
  <si>
    <t>5</t>
  </si>
  <si>
    <t>6</t>
  </si>
  <si>
    <t>Электромонтер</t>
  </si>
  <si>
    <t>Статья затрат</t>
  </si>
  <si>
    <t>7</t>
  </si>
  <si>
    <t xml:space="preserve">Электрогазосварщик </t>
  </si>
  <si>
    <t>Заработная плата</t>
  </si>
  <si>
    <t>Электроэнергия</t>
  </si>
  <si>
    <t xml:space="preserve">Транспортные расходы </t>
  </si>
  <si>
    <t>Итого полная себестоимость</t>
  </si>
  <si>
    <t>Цеховые</t>
  </si>
  <si>
    <t>в том числе спец.одежда</t>
  </si>
  <si>
    <t>моющие (средства инд.защиты)</t>
  </si>
  <si>
    <t>медосмотр</t>
  </si>
  <si>
    <t>Вывоз ТБО</t>
  </si>
  <si>
    <t>Общая площадь жилого фонда, м2</t>
  </si>
  <si>
    <t xml:space="preserve">Текущий ремонт  </t>
  </si>
  <si>
    <t>Утверждаю:</t>
  </si>
  <si>
    <t>Директор филиала"Михайловский"</t>
  </si>
  <si>
    <t>КГУП "Примтеплоэнерго"</t>
  </si>
  <si>
    <t>Ед.измерения</t>
  </si>
  <si>
    <t>Цена за ед., руб.</t>
  </si>
  <si>
    <t>Показатели</t>
  </si>
  <si>
    <t>руб./чел. в мес.</t>
  </si>
  <si>
    <t>кВт, год</t>
  </si>
  <si>
    <t>маш/час, год</t>
  </si>
  <si>
    <t>руб./чел. в год</t>
  </si>
  <si>
    <t>.6.1</t>
  </si>
  <si>
    <t>.6.2</t>
  </si>
  <si>
    <t>.6.3</t>
  </si>
  <si>
    <t>НДС 18%, руб.</t>
  </si>
  <si>
    <t>Размер рентабельности 15%,руб.</t>
  </si>
  <si>
    <t>Себестоимость 1м2 жилья с рент.15%руб.</t>
  </si>
  <si>
    <t xml:space="preserve">                                 Плановая калькуляция стоимости 1м2</t>
  </si>
  <si>
    <t xml:space="preserve">                                 содержания и текущего ремонта жилого фонда</t>
  </si>
  <si>
    <t>О.Г.Панченко</t>
  </si>
  <si>
    <t>Себестоимость единицы услуги, руб.за 1м2 в месяц</t>
  </si>
  <si>
    <t>Отчисления на з/плату, 26,3%</t>
  </si>
  <si>
    <t>Зам.главного экономиста</t>
  </si>
  <si>
    <t xml:space="preserve">Т.В.Копылова </t>
  </si>
  <si>
    <t>руб.</t>
  </si>
  <si>
    <t>Затраты в год, тыс.руб.</t>
  </si>
  <si>
    <t>в том числе текущий ремонт</t>
  </si>
  <si>
    <t>содержание жилого фонда</t>
  </si>
  <si>
    <t>руб./мес.</t>
  </si>
  <si>
    <t>Итого стоимость 1м2</t>
  </si>
  <si>
    <t>3. Расчет численности по обслуживанию и ремонту систем отопления, водоснабжения, водоотведения и электрооборудования по предприятию</t>
  </si>
  <si>
    <t>4. Расчет численности рабочих, занятых ремонтом конструктивных элементов жилых зданий</t>
  </si>
  <si>
    <t xml:space="preserve">Единица измерения </t>
  </si>
  <si>
    <t>Площадь кровли по видам материалов</t>
  </si>
  <si>
    <t xml:space="preserve">от 10 до 30 </t>
  </si>
  <si>
    <t>Площадь стальной кровли Кровельщик по ст.кровле   Норматив численности   Коэффициент      Численность по норме с учетом коэфф.</t>
  </si>
  <si>
    <t>тыс.м2</t>
  </si>
  <si>
    <t>1000 м2 кровли</t>
  </si>
  <si>
    <t>Площадь мягкой   кровли Кровельщик по мягкой кровле   Норматив численности      Коэффициент      Численность по норме с учетом коэфф.</t>
  </si>
  <si>
    <t>Площадь кровли из штучных и прочих материалов Кровельщик               Норматив численности      Коэффициент      Численность по норме с учетом коэфф.</t>
  </si>
  <si>
    <t>Итого кровельщиков</t>
  </si>
  <si>
    <t>Кровельщик</t>
  </si>
  <si>
    <t>5. Расчет численности рабочих, занятых ремонтом конструктивных элементов жилых зданий</t>
  </si>
  <si>
    <t>м2</t>
  </si>
  <si>
    <t>1000 м2общей площади</t>
  </si>
  <si>
    <t>Срок службы</t>
  </si>
  <si>
    <t xml:space="preserve">от 11 до 30 </t>
  </si>
  <si>
    <t>Кирпичные и каменные здания со сроком эксплуатации</t>
  </si>
  <si>
    <t>Крупнопанельные блочн. здания со сроком эксплуатации</t>
  </si>
  <si>
    <t>Деревянные здания со сроком эксплуатации</t>
  </si>
  <si>
    <t xml:space="preserve">Итого </t>
  </si>
  <si>
    <t>Электрогазосварщик</t>
  </si>
  <si>
    <t>Подсобный рабочий</t>
  </si>
  <si>
    <t>8</t>
  </si>
  <si>
    <t>9</t>
  </si>
  <si>
    <t>10</t>
  </si>
  <si>
    <t>руб./м3</t>
  </si>
  <si>
    <t>Затраты по свалке</t>
  </si>
  <si>
    <t>Мусоровоз КАМАЗ-5321</t>
  </si>
  <si>
    <t>Арендная плата - 50 руб в месяц</t>
  </si>
  <si>
    <t>Вместимость - 14 м3 (в уплотненном состоянии)</t>
  </si>
  <si>
    <t>Вместимость мусоровоза по количеству контейнеров - 36 шт.</t>
  </si>
  <si>
    <t>Затраты, руб.</t>
  </si>
  <si>
    <t>Количество контейнеров, подлежащих вывозу в год</t>
  </si>
  <si>
    <t>Вместимость контейнера - 0,75 м3, с учетом уплотнения - 0,4 м3</t>
  </si>
  <si>
    <t>Норсматив накопления твердых бытовых отходов в год на 1 человека - 1 м3</t>
  </si>
  <si>
    <t>чел.</t>
  </si>
  <si>
    <t>м3</t>
  </si>
  <si>
    <t>контейнеров</t>
  </si>
  <si>
    <t>Продолжительность одного рейса вывоза твердых бытовых отходов - 4 часа</t>
  </si>
  <si>
    <t>( сбор контейнеров - 36 шт.х 5 мин = 180 мин/60мин = 3 часа;</t>
  </si>
  <si>
    <t>доставка мусора на свалку и обратно - 30км /60 км= 0,5 часа;</t>
  </si>
  <si>
    <t>разгрузка 30мин/60 мин = 0,5 часа)</t>
  </si>
  <si>
    <t>Расстояние до свалки - 30км в обе стороны</t>
  </si>
  <si>
    <t>Расход дизтоплива на 100 км пробега - 32,7 л</t>
  </si>
  <si>
    <t>Расход на 1 подъем контейнера - 0,36 л</t>
  </si>
  <si>
    <t>Расход масла на 100л - 3,55 л</t>
  </si>
  <si>
    <t>Цена за 1 л-</t>
  </si>
  <si>
    <t>Объем вывоза ТБО в год</t>
  </si>
  <si>
    <t>х 1 м3 =</t>
  </si>
  <si>
    <t>Количество рейсов</t>
  </si>
  <si>
    <t xml:space="preserve">конт./ 36 = </t>
  </si>
  <si>
    <t>х 30км =</t>
  </si>
  <si>
    <t>Общий пробег, км</t>
  </si>
  <si>
    <t>Расход ГСМ</t>
  </si>
  <si>
    <t>масло</t>
  </si>
  <si>
    <t xml:space="preserve">л /100х3,55х43 = </t>
  </si>
  <si>
    <t>на подъем</t>
  </si>
  <si>
    <t>дизтопливо на пробег</t>
  </si>
  <si>
    <t>чел. Х 1 м3 / 0,4м3 =</t>
  </si>
  <si>
    <t>Норматив численности водителей</t>
  </si>
  <si>
    <t xml:space="preserve">конт / 36 конт х 4 часа = </t>
  </si>
  <si>
    <t>часа</t>
  </si>
  <si>
    <t xml:space="preserve">Норма времени за год </t>
  </si>
  <si>
    <t>часов</t>
  </si>
  <si>
    <t>11</t>
  </si>
  <si>
    <t>К неявок =</t>
  </si>
  <si>
    <t>Водитель</t>
  </si>
  <si>
    <t>12</t>
  </si>
  <si>
    <t>Замена изношенных шин</t>
  </si>
  <si>
    <t>2 шины х 5000 руб.=</t>
  </si>
  <si>
    <t>Текущий ремонт автомобиля</t>
  </si>
  <si>
    <t>.6.4</t>
  </si>
  <si>
    <t>материалы</t>
  </si>
  <si>
    <r>
      <t>Общая площадь жилья</t>
    </r>
    <r>
      <rPr>
        <b/>
        <sz val="10"/>
        <rFont val="Arial Cyr"/>
        <family val="0"/>
      </rPr>
      <t xml:space="preserve"> Бетоньщик</t>
    </r>
    <r>
      <rPr>
        <sz val="10"/>
        <rFont val="Arial Cyr"/>
        <family val="0"/>
      </rPr>
      <t xml:space="preserve">                         Норматив численности   Коэффициент      Численность по норме с учетом коэфф.</t>
    </r>
  </si>
  <si>
    <r>
      <t>Общая площадь жилья</t>
    </r>
    <r>
      <rPr>
        <b/>
        <sz val="10"/>
        <rFont val="Arial Cyr"/>
        <family val="0"/>
      </rPr>
      <t xml:space="preserve"> Каменьщик   </t>
    </r>
    <r>
      <rPr>
        <sz val="10"/>
        <rFont val="Arial Cyr"/>
        <family val="0"/>
      </rPr>
      <t xml:space="preserve">                      Норматив численности   Коэффициент      Численность по норме с учетом коэфф.</t>
    </r>
  </si>
  <si>
    <r>
      <t xml:space="preserve">Общая площадь жилья </t>
    </r>
    <r>
      <rPr>
        <b/>
        <sz val="10"/>
        <rFont val="Arial Cyr"/>
        <family val="0"/>
      </rPr>
      <t xml:space="preserve">Плотник          </t>
    </r>
    <r>
      <rPr>
        <sz val="10"/>
        <rFont val="Arial Cyr"/>
        <family val="0"/>
      </rPr>
      <t xml:space="preserve">             Норматив численности   Коэффициент      Численность по норме с учетом коэфф.</t>
    </r>
  </si>
  <si>
    <r>
      <t xml:space="preserve">Общая площадь жилья </t>
    </r>
    <r>
      <rPr>
        <b/>
        <sz val="10"/>
        <rFont val="Arial Cyr"/>
        <family val="0"/>
      </rPr>
      <t>Стекольщик</t>
    </r>
    <r>
      <rPr>
        <sz val="10"/>
        <rFont val="Arial Cyr"/>
        <family val="0"/>
      </rPr>
      <t xml:space="preserve">                       Норматив численности   Коэффициент      Численность по норме с учетом коэфф.</t>
    </r>
  </si>
  <si>
    <r>
      <t xml:space="preserve">Общая площадь жилья </t>
    </r>
    <r>
      <rPr>
        <b/>
        <sz val="10"/>
        <rFont val="Arial Cyr"/>
        <family val="0"/>
      </rPr>
      <t xml:space="preserve">Столяр   </t>
    </r>
    <r>
      <rPr>
        <sz val="10"/>
        <rFont val="Arial Cyr"/>
        <family val="0"/>
      </rPr>
      <t xml:space="preserve">                         Норматив численности   Коэффициент      Численность по норме с учетом коэфф.</t>
    </r>
  </si>
  <si>
    <r>
      <t xml:space="preserve">Общая площадь жилья </t>
    </r>
    <r>
      <rPr>
        <b/>
        <sz val="10"/>
        <rFont val="Arial Cyr"/>
        <family val="0"/>
      </rPr>
      <t xml:space="preserve">Штукатур </t>
    </r>
    <r>
      <rPr>
        <sz val="10"/>
        <rFont val="Arial Cyr"/>
        <family val="0"/>
      </rPr>
      <t xml:space="preserve">                      Норматив численности   Коэффициент      Численность по норме с учетом коэфф.</t>
    </r>
  </si>
  <si>
    <r>
      <t xml:space="preserve">Общая площадь жилья </t>
    </r>
    <r>
      <rPr>
        <b/>
        <sz val="10"/>
        <rFont val="Arial Cyr"/>
        <family val="0"/>
      </rPr>
      <t xml:space="preserve">Электрогазосварщик       </t>
    </r>
    <r>
      <rPr>
        <sz val="10"/>
        <rFont val="Arial Cyr"/>
        <family val="0"/>
      </rPr>
      <t xml:space="preserve">                Норматив численности   Коэффициент      Численность по норме с учетом коэфф.</t>
    </r>
  </si>
  <si>
    <r>
      <t xml:space="preserve">Общая площадь жилья </t>
    </r>
    <r>
      <rPr>
        <b/>
        <sz val="10"/>
        <rFont val="Arial Cyr"/>
        <family val="0"/>
      </rPr>
      <t>Подсобный рабочий</t>
    </r>
    <r>
      <rPr>
        <sz val="10"/>
        <rFont val="Arial Cyr"/>
        <family val="0"/>
      </rPr>
      <t xml:space="preserve">                      Норматив численности   Коэффициент      Численность по норме с учетом коэфф.</t>
    </r>
  </si>
  <si>
    <r>
      <t>Общая площадь жилья</t>
    </r>
    <r>
      <rPr>
        <b/>
        <sz val="10"/>
        <rFont val="Arial Cyr"/>
        <family val="0"/>
      </rPr>
      <t xml:space="preserve">          Маляр    </t>
    </r>
    <r>
      <rPr>
        <sz val="10"/>
        <rFont val="Arial Cyr"/>
        <family val="0"/>
      </rPr>
      <t xml:space="preserve">                       Норматив численности   Коэффициент      Численность по норме с учетом коэфф.</t>
    </r>
  </si>
  <si>
    <t>Итого за год =</t>
  </si>
  <si>
    <t>х12 мес.=</t>
  </si>
  <si>
    <t>.6.5</t>
  </si>
  <si>
    <t>Сод.жилья</t>
  </si>
  <si>
    <t>Тек.рем</t>
  </si>
  <si>
    <t>Итого</t>
  </si>
  <si>
    <t>ИП Вишняк</t>
  </si>
  <si>
    <t>МУП Жилсервис(Юбилейная)</t>
  </si>
  <si>
    <t>МУП Жилсервис(другие)</t>
  </si>
  <si>
    <t xml:space="preserve"> компенсация электрической энергии за потери во внутридомовых сетях</t>
  </si>
  <si>
    <t>В связи с отсутствием базы данных не учтены затраты по электроэнергии:</t>
  </si>
  <si>
    <t>Рабочий по благоустройству</t>
  </si>
  <si>
    <t>Код категории должности</t>
  </si>
  <si>
    <t xml:space="preserve">              на "1"_мая_ 2008года                 </t>
  </si>
  <si>
    <t>Производственный участок Новошахтинский</t>
  </si>
  <si>
    <t>Участок обслуживания жилого фонда</t>
  </si>
  <si>
    <t>Тепловой район "Михайловский"</t>
  </si>
  <si>
    <t>км/100х37,2х22 руб.=</t>
  </si>
  <si>
    <t>х0,36х22 руб.=</t>
  </si>
  <si>
    <t xml:space="preserve">              на "  "_         2008 года                 </t>
  </si>
  <si>
    <t>Расчет затрат на спец.одежду</t>
  </si>
  <si>
    <t>5 руб на 1м2</t>
  </si>
  <si>
    <t>с.Михайловка</t>
  </si>
  <si>
    <t>Квартал 2, дом 2</t>
  </si>
  <si>
    <t>Квартал 2, дом 3</t>
  </si>
  <si>
    <t>По нормативу</t>
  </si>
  <si>
    <t>482 руб. * 2 чел.</t>
  </si>
  <si>
    <t>11,3 руб. * 2чел. * 12 мес.</t>
  </si>
  <si>
    <t>веники 1 шт х 25 руб х 12 мес = 300 руб.</t>
  </si>
  <si>
    <t xml:space="preserve">совковые лопаты 1 шт х80  = 80 руб., </t>
  </si>
  <si>
    <t xml:space="preserve">метла 1 шт х 14 х 3 мес = 42 руб., </t>
  </si>
  <si>
    <t>1час в мес *12мес =12 час</t>
  </si>
  <si>
    <t>Общеэксплуатационные расходы 49% от ФЗП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</si>
</sst>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000"/>
    <numFmt numFmtId="165" formatCode="0.00000000000"/>
    <numFmt numFmtId="166" formatCode="0.000000000"/>
    <numFmt numFmtId="167" formatCode="0.00000000"/>
    <numFmt numFmtId="168" formatCode="0.0000000"/>
    <numFmt numFmtId="169" formatCode="0.000000"/>
    <numFmt numFmtId="170" formatCode="0.00000"/>
    <numFmt numFmtId="171" formatCode="0.0000"/>
    <numFmt numFmtId="172" formatCode="0.000"/>
    <numFmt numFmtId="173" formatCode="0.0"/>
    <numFmt numFmtId="174" formatCode="#,##0.000"/>
    <numFmt numFmtId="175" formatCode="#,##0.0"/>
    <numFmt numFmtId="176" formatCode="0.0%"/>
  </numFmts>
  <fonts count="35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"/>
      <family val="0"/>
    </font>
    <font>
      <sz val="10"/>
      <name val="Arial"/>
      <family val="0"/>
    </font>
    <font>
      <u val="single"/>
      <sz val="10"/>
      <color indexed="36"/>
      <name val="Arial"/>
      <family val="0"/>
    </font>
    <font>
      <sz val="14"/>
      <name val="Bookman Old Style"/>
      <family val="1"/>
    </font>
    <font>
      <b/>
      <sz val="10"/>
      <name val="Arial"/>
      <family val="2"/>
    </font>
    <font>
      <b/>
      <i/>
      <sz val="12"/>
      <name val="Times New Roman Cyr"/>
      <family val="1"/>
    </font>
    <font>
      <b/>
      <i/>
      <vertAlign val="superscript"/>
      <sz val="12"/>
      <name val="Times New Roman Cyr"/>
      <family val="1"/>
    </font>
    <font>
      <b/>
      <i/>
      <vertAlign val="superscript"/>
      <sz val="16"/>
      <name val="Times New Roman Cyr"/>
      <family val="0"/>
    </font>
    <font>
      <b/>
      <sz val="9"/>
      <name val="Times New Roman Cyr"/>
      <family val="1"/>
    </font>
    <font>
      <b/>
      <sz val="9"/>
      <name val="Arial"/>
      <family val="0"/>
    </font>
    <font>
      <b/>
      <sz val="12"/>
      <name val="Times New Roman Cyr"/>
      <family val="1"/>
    </font>
    <font>
      <sz val="8"/>
      <name val="Arial"/>
      <family val="2"/>
    </font>
    <font>
      <b/>
      <sz val="8"/>
      <name val="Arial"/>
      <family val="2"/>
    </font>
    <font>
      <sz val="12"/>
      <name val="Times New Roman Cyr"/>
      <family val="1"/>
    </font>
    <font>
      <sz val="10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6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7"/>
      <name val="Arial Cyr"/>
      <family val="0"/>
    </font>
    <font>
      <b/>
      <i/>
      <u val="single"/>
      <sz val="8"/>
      <name val="Times New Roman"/>
      <family val="1"/>
    </font>
    <font>
      <b/>
      <i/>
      <sz val="8"/>
      <name val="Times New Roman"/>
      <family val="1"/>
    </font>
    <font>
      <sz val="9"/>
      <name val="Times New Roman"/>
      <family val="1"/>
    </font>
    <font>
      <sz val="9"/>
      <name val="Arial Cyr"/>
      <family val="2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b/>
      <u val="single"/>
      <sz val="10"/>
      <name val="Times New Roman"/>
      <family val="1"/>
    </font>
    <font>
      <b/>
      <u val="single"/>
      <sz val="11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4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3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173" fontId="0" fillId="0" borderId="1" xfId="0" applyNumberFormat="1" applyBorder="1" applyAlignment="1">
      <alignment horizontal="center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wrapText="1"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173" fontId="0" fillId="0" borderId="1" xfId="0" applyNumberForma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173" fontId="0" fillId="0" borderId="0" xfId="0" applyNumberFormat="1" applyBorder="1" applyAlignment="1">
      <alignment horizont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173" fontId="2" fillId="0" borderId="1" xfId="0" applyNumberFormat="1" applyFont="1" applyBorder="1" applyAlignment="1">
      <alignment horizontal="center"/>
    </xf>
    <xf numFmtId="0" fontId="4" fillId="0" borderId="0" xfId="18" applyAlignment="1">
      <alignment/>
    </xf>
    <xf numFmtId="0" fontId="7" fillId="0" borderId="0" xfId="18" applyFont="1" applyAlignment="1">
      <alignment/>
    </xf>
    <xf numFmtId="0" fontId="4" fillId="0" borderId="0" xfId="18" applyAlignment="1">
      <alignment horizontal="center"/>
    </xf>
    <xf numFmtId="0" fontId="4" fillId="0" borderId="0" xfId="18" applyNumberFormat="1" applyFont="1" applyFill="1" applyBorder="1" applyAlignment="1" applyProtection="1">
      <alignment vertical="top"/>
      <protection/>
    </xf>
    <xf numFmtId="0" fontId="4" fillId="0" borderId="6" xfId="18" applyBorder="1" applyAlignment="1">
      <alignment horizontal="center"/>
    </xf>
    <xf numFmtId="0" fontId="4" fillId="0" borderId="0" xfId="18" applyBorder="1" applyAlignment="1">
      <alignment horizontal="center"/>
    </xf>
    <xf numFmtId="0" fontId="4" fillId="0" borderId="0" xfId="18" applyBorder="1" applyAlignment="1">
      <alignment/>
    </xf>
    <xf numFmtId="0" fontId="8" fillId="0" borderId="3" xfId="18" applyFont="1" applyBorder="1" applyAlignment="1">
      <alignment horizontal="center" vertical="center" textRotation="90" wrapText="1"/>
    </xf>
    <xf numFmtId="0" fontId="8" fillId="0" borderId="5" xfId="18" applyFont="1" applyBorder="1" applyAlignment="1">
      <alignment horizontal="center" vertical="center"/>
    </xf>
    <xf numFmtId="0" fontId="8" fillId="0" borderId="4" xfId="18" applyFont="1" applyBorder="1" applyAlignment="1">
      <alignment horizontal="center" vertical="center" textRotation="90" wrapText="1"/>
    </xf>
    <xf numFmtId="0" fontId="8" fillId="0" borderId="5" xfId="18" applyFont="1" applyBorder="1" applyAlignment="1">
      <alignment horizontal="center" vertical="center" wrapText="1"/>
    </xf>
    <xf numFmtId="0" fontId="8" fillId="0" borderId="5" xfId="18" applyFont="1" applyBorder="1" applyAlignment="1">
      <alignment horizontal="center" vertical="center" textRotation="90" wrapText="1"/>
    </xf>
    <xf numFmtId="0" fontId="7" fillId="0" borderId="2" xfId="18" applyFont="1" applyBorder="1" applyAlignment="1">
      <alignment/>
    </xf>
    <xf numFmtId="0" fontId="7" fillId="0" borderId="7" xfId="18" applyFont="1" applyBorder="1" applyAlignment="1">
      <alignment/>
    </xf>
    <xf numFmtId="0" fontId="7" fillId="0" borderId="8" xfId="18" applyFont="1" applyBorder="1" applyAlignment="1">
      <alignment/>
    </xf>
    <xf numFmtId="0" fontId="8" fillId="0" borderId="4" xfId="18" applyFont="1" applyBorder="1" applyAlignment="1">
      <alignment horizontal="center" vertical="center" wrapText="1"/>
    </xf>
    <xf numFmtId="0" fontId="13" fillId="0" borderId="5" xfId="18" applyFont="1" applyBorder="1" applyAlignment="1">
      <alignment horizontal="center" vertical="center" textRotation="90" wrapText="1"/>
    </xf>
    <xf numFmtId="0" fontId="8" fillId="0" borderId="9" xfId="18" applyFont="1" applyBorder="1" applyAlignment="1">
      <alignment horizontal="center" vertical="center" wrapText="1"/>
    </xf>
    <xf numFmtId="0" fontId="8" fillId="0" borderId="7" xfId="18" applyFont="1" applyBorder="1" applyAlignment="1">
      <alignment horizontal="center" vertical="center" wrapText="1"/>
    </xf>
    <xf numFmtId="0" fontId="8" fillId="0" borderId="7" xfId="18" applyFont="1" applyBorder="1" applyAlignment="1">
      <alignment horizontal="left" vertical="center"/>
    </xf>
    <xf numFmtId="0" fontId="8" fillId="0" borderId="8" xfId="18" applyFont="1" applyBorder="1" applyAlignment="1">
      <alignment horizontal="center" vertical="center" wrapText="1"/>
    </xf>
    <xf numFmtId="0" fontId="8" fillId="0" borderId="0" xfId="18" applyFont="1" applyBorder="1" applyAlignment="1">
      <alignment horizontal="center" vertical="center" wrapText="1"/>
    </xf>
    <xf numFmtId="0" fontId="4" fillId="0" borderId="10" xfId="18" applyBorder="1" applyAlignment="1">
      <alignment horizontal="center"/>
    </xf>
    <xf numFmtId="0" fontId="4" fillId="0" borderId="10" xfId="18" applyBorder="1" applyAlignment="1">
      <alignment/>
    </xf>
    <xf numFmtId="0" fontId="4" fillId="0" borderId="10" xfId="18" applyBorder="1" applyAlignment="1">
      <alignment horizontal="center" vertical="center"/>
    </xf>
    <xf numFmtId="0" fontId="4" fillId="0" borderId="5" xfId="18" applyBorder="1" applyAlignment="1">
      <alignment/>
    </xf>
    <xf numFmtId="0" fontId="14" fillId="0" borderId="2" xfId="18" applyFont="1" applyBorder="1" applyAlignment="1">
      <alignment horizontal="center"/>
    </xf>
    <xf numFmtId="0" fontId="14" fillId="0" borderId="1" xfId="18" applyFont="1" applyBorder="1" applyAlignment="1">
      <alignment horizontal="center"/>
    </xf>
    <xf numFmtId="0" fontId="4" fillId="0" borderId="1" xfId="18" applyBorder="1" applyAlignment="1" applyProtection="1">
      <alignment horizontal="center"/>
      <protection locked="0"/>
    </xf>
    <xf numFmtId="0" fontId="8" fillId="0" borderId="11" xfId="18" applyFont="1" applyBorder="1" applyAlignment="1">
      <alignment/>
    </xf>
    <xf numFmtId="0" fontId="8" fillId="0" borderId="12" xfId="18" applyFont="1" applyBorder="1" applyAlignment="1">
      <alignment/>
    </xf>
    <xf numFmtId="0" fontId="8" fillId="0" borderId="2" xfId="18" applyFont="1" applyBorder="1" applyAlignment="1">
      <alignment/>
    </xf>
    <xf numFmtId="0" fontId="8" fillId="0" borderId="7" xfId="18" applyFont="1" applyBorder="1" applyAlignment="1">
      <alignment/>
    </xf>
    <xf numFmtId="0" fontId="8" fillId="0" borderId="8" xfId="18" applyFont="1" applyBorder="1" applyAlignment="1">
      <alignment/>
    </xf>
    <xf numFmtId="0" fontId="7" fillId="0" borderId="13" xfId="18" applyFont="1" applyBorder="1" applyAlignment="1">
      <alignment horizontal="center"/>
    </xf>
    <xf numFmtId="0" fontId="7" fillId="0" borderId="13" xfId="18" applyFont="1" applyBorder="1" applyAlignment="1">
      <alignment/>
    </xf>
    <xf numFmtId="0" fontId="7" fillId="0" borderId="13" xfId="18" applyFont="1" applyBorder="1" applyAlignment="1">
      <alignment horizontal="center" vertical="center" wrapText="1"/>
    </xf>
    <xf numFmtId="0" fontId="15" fillId="0" borderId="13" xfId="18" applyFont="1" applyBorder="1" applyAlignment="1">
      <alignment/>
    </xf>
    <xf numFmtId="0" fontId="7" fillId="0" borderId="13" xfId="18" applyFont="1" applyBorder="1" applyAlignment="1">
      <alignment wrapText="1"/>
    </xf>
    <xf numFmtId="0" fontId="7" fillId="0" borderId="11" xfId="18" applyFont="1" applyBorder="1" applyAlignment="1">
      <alignment horizontal="center"/>
    </xf>
    <xf numFmtId="0" fontId="8" fillId="0" borderId="13" xfId="18" applyFont="1" applyBorder="1" applyAlignment="1">
      <alignment horizontal="center" vertical="center" textRotation="90" wrapText="1"/>
    </xf>
    <xf numFmtId="0" fontId="8" fillId="0" borderId="13" xfId="18" applyFont="1" applyBorder="1" applyAlignment="1">
      <alignment horizontal="center" textRotation="90"/>
    </xf>
    <xf numFmtId="0" fontId="7" fillId="0" borderId="0" xfId="18" applyFont="1" applyAlignment="1">
      <alignment/>
    </xf>
    <xf numFmtId="0" fontId="13" fillId="0" borderId="2" xfId="18" applyFont="1" applyBorder="1" applyAlignment="1">
      <alignment horizontal="center"/>
    </xf>
    <xf numFmtId="0" fontId="13" fillId="0" borderId="1" xfId="18" applyFont="1" applyBorder="1" applyAlignment="1">
      <alignment horizontal="center"/>
    </xf>
    <xf numFmtId="0" fontId="13" fillId="0" borderId="8" xfId="18" applyFont="1" applyBorder="1" applyAlignment="1">
      <alignment horizontal="center"/>
    </xf>
    <xf numFmtId="0" fontId="7" fillId="0" borderId="2" xfId="18" applyFont="1" applyBorder="1" applyAlignment="1">
      <alignment horizontal="center"/>
    </xf>
    <xf numFmtId="0" fontId="7" fillId="0" borderId="1" xfId="18" applyFont="1" applyBorder="1" applyAlignment="1">
      <alignment horizontal="center"/>
    </xf>
    <xf numFmtId="0" fontId="7" fillId="0" borderId="7" xfId="18" applyFont="1" applyBorder="1" applyAlignment="1">
      <alignment horizontal="center"/>
    </xf>
    <xf numFmtId="0" fontId="13" fillId="0" borderId="11" xfId="18" applyFont="1" applyBorder="1" applyAlignment="1">
      <alignment horizontal="center"/>
    </xf>
    <xf numFmtId="0" fontId="13" fillId="0" borderId="13" xfId="18" applyFont="1" applyBorder="1" applyAlignment="1">
      <alignment horizontal="center"/>
    </xf>
    <xf numFmtId="0" fontId="13" fillId="0" borderId="14" xfId="18" applyFont="1" applyBorder="1" applyAlignment="1">
      <alignment horizontal="center"/>
    </xf>
    <xf numFmtId="0" fontId="16" fillId="0" borderId="11" xfId="18" applyFont="1" applyBorder="1" applyAlignment="1">
      <alignment horizontal="center"/>
    </xf>
    <xf numFmtId="0" fontId="16" fillId="0" borderId="13" xfId="18" applyFont="1" applyBorder="1" applyAlignment="1">
      <alignment horizontal="left"/>
    </xf>
    <xf numFmtId="0" fontId="16" fillId="0" borderId="14" xfId="18" applyFont="1" applyBorder="1" applyAlignment="1">
      <alignment horizontal="center"/>
    </xf>
    <xf numFmtId="0" fontId="16" fillId="0" borderId="13" xfId="18" applyFont="1" applyBorder="1" applyAlignment="1">
      <alignment horizontal="center"/>
    </xf>
    <xf numFmtId="0" fontId="13" fillId="0" borderId="1" xfId="18" applyFont="1" applyFill="1" applyBorder="1" applyAlignment="1">
      <alignment horizontal="left" vertical="center"/>
    </xf>
    <xf numFmtId="0" fontId="16" fillId="0" borderId="14" xfId="18" applyFont="1" applyFill="1" applyBorder="1" applyAlignment="1">
      <alignment horizontal="center" vertical="center"/>
    </xf>
    <xf numFmtId="0" fontId="16" fillId="0" borderId="13" xfId="18" applyFont="1" applyFill="1" applyBorder="1" applyAlignment="1">
      <alignment horizontal="center" vertical="center"/>
    </xf>
    <xf numFmtId="0" fontId="16" fillId="0" borderId="13" xfId="18" applyFont="1" applyFill="1" applyBorder="1" applyAlignment="1">
      <alignment horizontal="left" vertical="center"/>
    </xf>
    <xf numFmtId="0" fontId="16" fillId="0" borderId="2" xfId="18" applyFont="1" applyFill="1" applyBorder="1" applyAlignment="1">
      <alignment horizontal="center" vertical="center"/>
    </xf>
    <xf numFmtId="0" fontId="16" fillId="0" borderId="1" xfId="18" applyFont="1" applyFill="1" applyBorder="1" applyAlignment="1">
      <alignment horizontal="center" vertical="center"/>
    </xf>
    <xf numFmtId="173" fontId="16" fillId="0" borderId="14" xfId="18" applyNumberFormat="1" applyFont="1" applyFill="1" applyBorder="1" applyAlignment="1">
      <alignment horizontal="center" vertical="center"/>
    </xf>
    <xf numFmtId="173" fontId="2" fillId="0" borderId="1" xfId="0" applyNumberFormat="1" applyFont="1" applyBorder="1" applyAlignment="1">
      <alignment/>
    </xf>
    <xf numFmtId="173" fontId="0" fillId="0" borderId="1" xfId="0" applyNumberForma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73" fontId="2" fillId="0" borderId="1" xfId="0" applyNumberFormat="1" applyFont="1" applyBorder="1" applyAlignment="1">
      <alignment horizontal="center" vertical="center"/>
    </xf>
    <xf numFmtId="173" fontId="13" fillId="0" borderId="1" xfId="18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17" fillId="0" borderId="0" xfId="0" applyFont="1" applyAlignment="1">
      <alignment/>
    </xf>
    <xf numFmtId="0" fontId="20" fillId="0" borderId="0" xfId="0" applyFont="1" applyAlignment="1">
      <alignment horizontal="left"/>
    </xf>
    <xf numFmtId="0" fontId="20" fillId="0" borderId="0" xfId="0" applyFont="1" applyAlignment="1">
      <alignment/>
    </xf>
    <xf numFmtId="0" fontId="18" fillId="0" borderId="0" xfId="0" applyFont="1" applyAlignment="1">
      <alignment horizontal="right"/>
    </xf>
    <xf numFmtId="0" fontId="21" fillId="0" borderId="0" xfId="0" applyFont="1" applyAlignment="1">
      <alignment horizontal="center"/>
    </xf>
    <xf numFmtId="0" fontId="18" fillId="0" borderId="0" xfId="0" applyFont="1" applyBorder="1" applyAlignment="1">
      <alignment horizontal="center" vertical="top"/>
    </xf>
    <xf numFmtId="0" fontId="22" fillId="0" borderId="0" xfId="0" applyFont="1" applyAlignment="1">
      <alignment/>
    </xf>
    <xf numFmtId="0" fontId="17" fillId="0" borderId="0" xfId="0" applyFont="1" applyBorder="1" applyAlignment="1">
      <alignment/>
    </xf>
    <xf numFmtId="0" fontId="17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19" fillId="0" borderId="5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left" vertical="center"/>
    </xf>
    <xf numFmtId="0" fontId="19" fillId="0" borderId="7" xfId="0" applyFont="1" applyBorder="1" applyAlignment="1">
      <alignment horizontal="left" vertical="center"/>
    </xf>
    <xf numFmtId="0" fontId="19" fillId="0" borderId="8" xfId="0" applyFont="1" applyBorder="1" applyAlignment="1">
      <alignment horizontal="left" vertical="center"/>
    </xf>
    <xf numFmtId="0" fontId="19" fillId="0" borderId="0" xfId="0" applyFont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textRotation="90" wrapText="1"/>
    </xf>
    <xf numFmtId="0" fontId="19" fillId="0" borderId="1" xfId="0" applyFont="1" applyBorder="1" applyAlignment="1">
      <alignment horizontal="center" vertical="center" textRotation="90" wrapText="1"/>
    </xf>
    <xf numFmtId="0" fontId="18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textRotation="90" wrapText="1"/>
    </xf>
    <xf numFmtId="0" fontId="18" fillId="0" borderId="0" xfId="0" applyFont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0" fontId="18" fillId="2" borderId="16" xfId="0" applyFont="1" applyFill="1" applyBorder="1" applyAlignment="1">
      <alignment horizontal="center" vertical="center" wrapText="1"/>
    </xf>
    <xf numFmtId="0" fontId="18" fillId="2" borderId="16" xfId="0" applyFont="1" applyFill="1" applyBorder="1" applyAlignment="1">
      <alignment horizontal="center" vertical="center" textRotation="90" wrapText="1"/>
    </xf>
    <xf numFmtId="173" fontId="18" fillId="2" borderId="16" xfId="0" applyNumberFormat="1" applyFont="1" applyFill="1" applyBorder="1" applyAlignment="1">
      <alignment vertical="center" textRotation="90"/>
    </xf>
    <xf numFmtId="1" fontId="18" fillId="2" borderId="16" xfId="0" applyNumberFormat="1" applyFont="1" applyFill="1" applyBorder="1" applyAlignment="1">
      <alignment/>
    </xf>
    <xf numFmtId="2" fontId="18" fillId="2" borderId="16" xfId="0" applyNumberFormat="1" applyFont="1" applyFill="1" applyBorder="1" applyAlignment="1">
      <alignment vertical="center"/>
    </xf>
    <xf numFmtId="3" fontId="18" fillId="2" borderId="16" xfId="0" applyNumberFormat="1" applyFont="1" applyFill="1" applyBorder="1" applyAlignment="1">
      <alignment/>
    </xf>
    <xf numFmtId="3" fontId="18" fillId="2" borderId="16" xfId="0" applyNumberFormat="1" applyFont="1" applyFill="1" applyBorder="1" applyAlignment="1">
      <alignment textRotation="90"/>
    </xf>
    <xf numFmtId="3" fontId="18" fillId="2" borderId="0" xfId="0" applyNumberFormat="1" applyFont="1" applyFill="1" applyAlignment="1">
      <alignment/>
    </xf>
    <xf numFmtId="0" fontId="23" fillId="0" borderId="16" xfId="0" applyFont="1" applyFill="1" applyBorder="1" applyAlignment="1">
      <alignment vertical="center" wrapText="1"/>
    </xf>
    <xf numFmtId="0" fontId="25" fillId="3" borderId="16" xfId="0" applyFont="1" applyFill="1" applyBorder="1" applyAlignment="1">
      <alignment horizontal="left"/>
    </xf>
    <xf numFmtId="0" fontId="26" fillId="3" borderId="16" xfId="0" applyFont="1" applyFill="1" applyBorder="1" applyAlignment="1">
      <alignment horizontal="left"/>
    </xf>
    <xf numFmtId="172" fontId="26" fillId="3" borderId="16" xfId="0" applyNumberFormat="1" applyFont="1" applyFill="1" applyBorder="1" applyAlignment="1">
      <alignment horizontal="left"/>
    </xf>
    <xf numFmtId="3" fontId="26" fillId="3" borderId="16" xfId="0" applyNumberFormat="1" applyFont="1" applyFill="1" applyBorder="1" applyAlignment="1">
      <alignment horizontal="left"/>
    </xf>
    <xf numFmtId="3" fontId="18" fillId="0" borderId="16" xfId="0" applyNumberFormat="1" applyFont="1" applyBorder="1" applyAlignment="1">
      <alignment/>
    </xf>
    <xf numFmtId="0" fontId="18" fillId="0" borderId="0" xfId="0" applyFont="1" applyFill="1" applyBorder="1" applyAlignment="1">
      <alignment/>
    </xf>
    <xf numFmtId="3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ill="1" applyBorder="1" applyAlignment="1">
      <alignment/>
    </xf>
    <xf numFmtId="49" fontId="0" fillId="0" borderId="16" xfId="0" applyNumberFormat="1" applyFill="1" applyBorder="1" applyAlignment="1">
      <alignment vertical="top" wrapText="1"/>
    </xf>
    <xf numFmtId="1" fontId="0" fillId="4" borderId="16" xfId="0" applyNumberFormat="1" applyFont="1" applyFill="1" applyBorder="1" applyAlignment="1">
      <alignment horizontal="center"/>
    </xf>
    <xf numFmtId="1" fontId="0" fillId="4" borderId="16" xfId="0" applyNumberFormat="1" applyFont="1" applyFill="1" applyBorder="1" applyAlignment="1">
      <alignment/>
    </xf>
    <xf numFmtId="3" fontId="0" fillId="4" borderId="16" xfId="0" applyNumberFormat="1" applyFont="1" applyFill="1" applyBorder="1" applyAlignment="1">
      <alignment/>
    </xf>
    <xf numFmtId="1" fontId="17" fillId="4" borderId="16" xfId="0" applyNumberFormat="1" applyFont="1" applyFill="1" applyBorder="1" applyAlignment="1">
      <alignment/>
    </xf>
    <xf numFmtId="3" fontId="0" fillId="4" borderId="0" xfId="0" applyNumberFormat="1" applyFont="1" applyFill="1" applyBorder="1" applyAlignment="1">
      <alignment/>
    </xf>
    <xf numFmtId="0" fontId="0" fillId="4" borderId="0" xfId="0" applyFont="1" applyFill="1" applyBorder="1" applyAlignment="1">
      <alignment/>
    </xf>
    <xf numFmtId="0" fontId="0" fillId="0" borderId="0" xfId="0" applyFill="1" applyAlignment="1">
      <alignment/>
    </xf>
    <xf numFmtId="0" fontId="0" fillId="4" borderId="0" xfId="0" applyFill="1" applyAlignment="1">
      <alignment/>
    </xf>
    <xf numFmtId="1" fontId="0" fillId="4" borderId="16" xfId="0" applyNumberFormat="1" applyFont="1" applyFill="1" applyBorder="1" applyAlignment="1">
      <alignment/>
    </xf>
    <xf numFmtId="172" fontId="0" fillId="4" borderId="16" xfId="0" applyNumberFormat="1" applyFont="1" applyFill="1" applyBorder="1" applyAlignment="1">
      <alignment/>
    </xf>
    <xf numFmtId="49" fontId="0" fillId="0" borderId="16" xfId="0" applyNumberFormat="1" applyFont="1" applyFill="1" applyBorder="1" applyAlignment="1">
      <alignment vertical="top" wrapText="1"/>
    </xf>
    <xf numFmtId="1" fontId="28" fillId="4" borderId="0" xfId="0" applyNumberFormat="1" applyFont="1" applyFill="1" applyAlignment="1">
      <alignment/>
    </xf>
    <xf numFmtId="49" fontId="0" fillId="0" borderId="16" xfId="0" applyNumberFormat="1" applyFont="1" applyBorder="1" applyAlignment="1">
      <alignment vertical="top" wrapText="1"/>
    </xf>
    <xf numFmtId="49" fontId="2" fillId="0" borderId="16" xfId="0" applyNumberFormat="1" applyFont="1" applyBorder="1" applyAlignment="1">
      <alignment vertical="top" wrapText="1"/>
    </xf>
    <xf numFmtId="1" fontId="29" fillId="0" borderId="16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3" fontId="0" fillId="0" borderId="16" xfId="0" applyNumberFormat="1" applyFont="1" applyFill="1" applyBorder="1" applyAlignment="1">
      <alignment/>
    </xf>
    <xf numFmtId="0" fontId="17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24" fillId="5" borderId="0" xfId="0" applyFont="1" applyFill="1" applyAlignment="1">
      <alignment horizontal="center"/>
    </xf>
    <xf numFmtId="0" fontId="17" fillId="5" borderId="16" xfId="0" applyFont="1" applyFill="1" applyBorder="1" applyAlignment="1">
      <alignment horizontal="justify" vertical="center"/>
    </xf>
    <xf numFmtId="0" fontId="17" fillId="5" borderId="16" xfId="0" applyFont="1" applyFill="1" applyBorder="1" applyAlignment="1">
      <alignment vertical="center"/>
    </xf>
    <xf numFmtId="173" fontId="17" fillId="5" borderId="16" xfId="0" applyNumberFormat="1" applyFont="1" applyFill="1" applyBorder="1" applyAlignment="1">
      <alignment vertical="center"/>
    </xf>
    <xf numFmtId="172" fontId="17" fillId="5" borderId="16" xfId="0" applyNumberFormat="1" applyFont="1" applyFill="1" applyBorder="1" applyAlignment="1">
      <alignment vertical="center"/>
    </xf>
    <xf numFmtId="1" fontId="17" fillId="5" borderId="16" xfId="0" applyNumberFormat="1" applyFont="1" applyFill="1" applyBorder="1" applyAlignment="1">
      <alignment vertical="center"/>
    </xf>
    <xf numFmtId="0" fontId="17" fillId="5" borderId="16" xfId="0" applyFont="1" applyFill="1" applyBorder="1" applyAlignment="1">
      <alignment/>
    </xf>
    <xf numFmtId="3" fontId="17" fillId="5" borderId="16" xfId="0" applyNumberFormat="1" applyFont="1" applyFill="1" applyBorder="1" applyAlignment="1">
      <alignment/>
    </xf>
    <xf numFmtId="0" fontId="17" fillId="5" borderId="0" xfId="0" applyFont="1" applyFill="1" applyBorder="1" applyAlignment="1">
      <alignment/>
    </xf>
    <xf numFmtId="0" fontId="24" fillId="0" borderId="0" xfId="0" applyFont="1" applyFill="1" applyAlignment="1">
      <alignment horizontal="center"/>
    </xf>
    <xf numFmtId="0" fontId="17" fillId="0" borderId="16" xfId="0" applyFont="1" applyFill="1" applyBorder="1" applyAlignment="1">
      <alignment horizontal="left" vertical="center"/>
    </xf>
    <xf numFmtId="0" fontId="17" fillId="0" borderId="16" xfId="0" applyFont="1" applyFill="1" applyBorder="1" applyAlignment="1">
      <alignment vertical="center"/>
    </xf>
    <xf numFmtId="173" fontId="17" fillId="0" borderId="16" xfId="0" applyNumberFormat="1" applyFont="1" applyFill="1" applyBorder="1" applyAlignment="1">
      <alignment vertical="center"/>
    </xf>
    <xf numFmtId="172" fontId="17" fillId="0" borderId="16" xfId="0" applyNumberFormat="1" applyFont="1" applyFill="1" applyBorder="1" applyAlignment="1">
      <alignment vertical="center"/>
    </xf>
    <xf numFmtId="1" fontId="17" fillId="0" borderId="16" xfId="0" applyNumberFormat="1" applyFont="1" applyFill="1" applyBorder="1" applyAlignment="1">
      <alignment vertical="center"/>
    </xf>
    <xf numFmtId="0" fontId="17" fillId="0" borderId="16" xfId="0" applyFont="1" applyFill="1" applyBorder="1" applyAlignment="1">
      <alignment/>
    </xf>
    <xf numFmtId="3" fontId="17" fillId="0" borderId="16" xfId="0" applyNumberFormat="1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17" fillId="0" borderId="16" xfId="0" applyFont="1" applyFill="1" applyBorder="1" applyAlignment="1">
      <alignment horizontal="justify" vertical="center"/>
    </xf>
    <xf numFmtId="0" fontId="29" fillId="0" borderId="16" xfId="0" applyFont="1" applyFill="1" applyBorder="1" applyAlignment="1">
      <alignment horizontal="left" vertical="center"/>
    </xf>
    <xf numFmtId="173" fontId="29" fillId="0" borderId="16" xfId="0" applyNumberFormat="1" applyFont="1" applyFill="1" applyBorder="1" applyAlignment="1">
      <alignment vertical="center"/>
    </xf>
    <xf numFmtId="3" fontId="17" fillId="0" borderId="0" xfId="0" applyNumberFormat="1" applyFont="1" applyFill="1" applyBorder="1" applyAlignment="1">
      <alignment/>
    </xf>
    <xf numFmtId="0" fontId="17" fillId="0" borderId="0" xfId="0" applyFont="1" applyFill="1" applyAlignment="1">
      <alignment/>
    </xf>
    <xf numFmtId="0" fontId="0" fillId="0" borderId="0" xfId="0" applyFont="1" applyAlignment="1">
      <alignment/>
    </xf>
    <xf numFmtId="1" fontId="0" fillId="0" borderId="0" xfId="0" applyNumberFormat="1" applyFill="1" applyBorder="1" applyAlignment="1">
      <alignment horizontal="center"/>
    </xf>
    <xf numFmtId="173" fontId="0" fillId="0" borderId="0" xfId="0" applyNumberFormat="1" applyFill="1" applyBorder="1" applyAlignment="1">
      <alignment/>
    </xf>
    <xf numFmtId="1" fontId="0" fillId="0" borderId="0" xfId="0" applyNumberFormat="1" applyFill="1" applyBorder="1" applyAlignment="1">
      <alignment/>
    </xf>
    <xf numFmtId="2" fontId="0" fillId="0" borderId="0" xfId="0" applyNumberForma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0" fillId="0" borderId="0" xfId="0" applyFont="1" applyBorder="1" applyAlignment="1">
      <alignment/>
    </xf>
    <xf numFmtId="49" fontId="0" fillId="0" borderId="16" xfId="0" applyNumberFormat="1" applyFill="1" applyBorder="1" applyAlignment="1">
      <alignment horizontal="left" vertical="top" wrapText="1"/>
    </xf>
    <xf numFmtId="1" fontId="0" fillId="0" borderId="16" xfId="0" applyNumberFormat="1" applyFont="1" applyFill="1" applyBorder="1" applyAlignment="1">
      <alignment horizontal="center"/>
    </xf>
    <xf numFmtId="1" fontId="0" fillId="0" borderId="16" xfId="0" applyNumberFormat="1" applyFont="1" applyFill="1" applyBorder="1" applyAlignment="1">
      <alignment/>
    </xf>
    <xf numFmtId="3" fontId="0" fillId="0" borderId="16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18" fillId="0" borderId="17" xfId="0" applyFont="1" applyBorder="1" applyAlignment="1">
      <alignment vertical="top" wrapText="1"/>
    </xf>
    <xf numFmtId="0" fontId="18" fillId="0" borderId="18" xfId="0" applyFont="1" applyBorder="1" applyAlignment="1">
      <alignment vertical="top" wrapText="1"/>
    </xf>
    <xf numFmtId="0" fontId="18" fillId="0" borderId="19" xfId="0" applyFont="1" applyBorder="1" applyAlignment="1">
      <alignment vertical="top" wrapText="1"/>
    </xf>
    <xf numFmtId="0" fontId="18" fillId="0" borderId="20" xfId="0" applyFont="1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27" fillId="0" borderId="21" xfId="0" applyFont="1" applyBorder="1" applyAlignment="1">
      <alignment vertical="top" wrapText="1"/>
    </xf>
    <xf numFmtId="0" fontId="27" fillId="0" borderId="8" xfId="0" applyFont="1" applyBorder="1" applyAlignment="1">
      <alignment vertical="top" wrapText="1"/>
    </xf>
    <xf numFmtId="1" fontId="27" fillId="0" borderId="1" xfId="0" applyNumberFormat="1" applyFont="1" applyBorder="1" applyAlignment="1">
      <alignment vertical="top" wrapText="1"/>
    </xf>
    <xf numFmtId="0" fontId="30" fillId="0" borderId="22" xfId="0" applyFont="1" applyBorder="1" applyAlignment="1">
      <alignment vertical="top" wrapText="1"/>
    </xf>
    <xf numFmtId="0" fontId="30" fillId="0" borderId="23" xfId="0" applyFont="1" applyBorder="1" applyAlignment="1">
      <alignment vertical="top" wrapText="1"/>
    </xf>
    <xf numFmtId="1" fontId="30" fillId="0" borderId="1" xfId="0" applyNumberFormat="1" applyFont="1" applyBorder="1" applyAlignment="1">
      <alignment vertical="top" wrapText="1"/>
    </xf>
    <xf numFmtId="1" fontId="30" fillId="0" borderId="13" xfId="0" applyNumberFormat="1" applyFont="1" applyBorder="1" applyAlignment="1">
      <alignment vertical="top" wrapText="1"/>
    </xf>
    <xf numFmtId="0" fontId="31" fillId="0" borderId="1" xfId="0" applyFont="1" applyBorder="1" applyAlignment="1">
      <alignment vertical="top" wrapText="1"/>
    </xf>
    <xf numFmtId="0" fontId="30" fillId="0" borderId="24" xfId="0" applyFont="1" applyBorder="1" applyAlignment="1">
      <alignment vertical="top" wrapText="1"/>
    </xf>
    <xf numFmtId="0" fontId="31" fillId="0" borderId="25" xfId="0" applyFont="1" applyBorder="1" applyAlignment="1">
      <alignment vertical="top" wrapText="1"/>
    </xf>
    <xf numFmtId="173" fontId="27" fillId="0" borderId="1" xfId="0" applyNumberFormat="1" applyFont="1" applyBorder="1" applyAlignment="1">
      <alignment vertical="top" wrapText="1"/>
    </xf>
    <xf numFmtId="173" fontId="31" fillId="0" borderId="25" xfId="0" applyNumberFormat="1" applyFont="1" applyBorder="1" applyAlignment="1">
      <alignment vertical="top" wrapText="1"/>
    </xf>
    <xf numFmtId="173" fontId="31" fillId="0" borderId="26" xfId="0" applyNumberFormat="1" applyFont="1" applyBorder="1" applyAlignment="1">
      <alignment vertical="top" wrapText="1"/>
    </xf>
    <xf numFmtId="173" fontId="0" fillId="0" borderId="0" xfId="0" applyNumberFormat="1" applyAlignment="1">
      <alignment/>
    </xf>
    <xf numFmtId="173" fontId="30" fillId="0" borderId="1" xfId="0" applyNumberFormat="1" applyFont="1" applyBorder="1" applyAlignment="1">
      <alignment vertical="top" wrapText="1"/>
    </xf>
    <xf numFmtId="3" fontId="27" fillId="0" borderId="1" xfId="0" applyNumberFormat="1" applyFont="1" applyBorder="1" applyAlignment="1">
      <alignment vertical="top" wrapText="1"/>
    </xf>
    <xf numFmtId="2" fontId="0" fillId="0" borderId="1" xfId="0" applyNumberFormat="1" applyBorder="1" applyAlignment="1">
      <alignment/>
    </xf>
    <xf numFmtId="0" fontId="29" fillId="0" borderId="0" xfId="0" applyFont="1" applyFill="1" applyBorder="1" applyAlignment="1">
      <alignment/>
    </xf>
    <xf numFmtId="1" fontId="0" fillId="0" borderId="0" xfId="0" applyNumberFormat="1" applyAlignment="1">
      <alignment/>
    </xf>
    <xf numFmtId="173" fontId="0" fillId="0" borderId="16" xfId="0" applyNumberFormat="1" applyFont="1" applyFill="1" applyBorder="1" applyAlignment="1">
      <alignment/>
    </xf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right"/>
    </xf>
    <xf numFmtId="2" fontId="0" fillId="0" borderId="0" xfId="0" applyNumberFormat="1" applyBorder="1" applyAlignment="1">
      <alignment/>
    </xf>
    <xf numFmtId="0" fontId="16" fillId="0" borderId="14" xfId="18" applyFont="1" applyBorder="1" applyAlignment="1">
      <alignment horizontal="left"/>
    </xf>
    <xf numFmtId="0" fontId="4" fillId="0" borderId="2" xfId="18" applyFont="1" applyBorder="1" applyAlignment="1">
      <alignment horizontal="left"/>
    </xf>
    <xf numFmtId="0" fontId="4" fillId="0" borderId="1" xfId="18" applyFont="1" applyBorder="1" applyAlignment="1">
      <alignment horizontal="left"/>
    </xf>
    <xf numFmtId="0" fontId="16" fillId="0" borderId="1" xfId="18" applyFont="1" applyBorder="1" applyAlignment="1">
      <alignment horizontal="left"/>
    </xf>
    <xf numFmtId="0" fontId="4" fillId="0" borderId="0" xfId="18" applyNumberFormat="1" applyFont="1" applyFill="1" applyBorder="1" applyAlignment="1" applyProtection="1">
      <alignment horizontal="left" vertical="top"/>
      <protection/>
    </xf>
    <xf numFmtId="0" fontId="0" fillId="0" borderId="0" xfId="0" applyFont="1" applyAlignment="1">
      <alignment horizontal="left"/>
    </xf>
    <xf numFmtId="0" fontId="4" fillId="0" borderId="0" xfId="18" applyNumberFormat="1" applyFont="1" applyFill="1" applyBorder="1" applyAlignment="1" applyProtection="1">
      <alignment horizontal="center" vertical="top"/>
      <protection/>
    </xf>
    <xf numFmtId="0" fontId="0" fillId="0" borderId="0" xfId="0" applyAlignment="1">
      <alignment horizontal="center"/>
    </xf>
    <xf numFmtId="0" fontId="4" fillId="0" borderId="27" xfId="18" applyBorder="1" applyAlignment="1">
      <alignment horizontal="center"/>
    </xf>
    <xf numFmtId="0" fontId="7" fillId="0" borderId="14" xfId="18" applyFont="1" applyBorder="1" applyAlignment="1">
      <alignment horizontal="center"/>
    </xf>
    <xf numFmtId="0" fontId="6" fillId="0" borderId="0" xfId="18" applyFont="1" applyAlignment="1">
      <alignment horizontal="center"/>
    </xf>
    <xf numFmtId="2" fontId="13" fillId="0" borderId="1" xfId="18" applyNumberFormat="1" applyFont="1" applyFill="1" applyBorder="1" applyAlignment="1">
      <alignment horizontal="center" vertical="center"/>
    </xf>
    <xf numFmtId="0" fontId="7" fillId="0" borderId="0" xfId="18" applyFont="1" applyAlignment="1">
      <alignment horizontal="center"/>
    </xf>
    <xf numFmtId="0" fontId="8" fillId="0" borderId="3" xfId="18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/>
    </xf>
    <xf numFmtId="0" fontId="0" fillId="0" borderId="10" xfId="0" applyFont="1" applyBorder="1" applyAlignment="1">
      <alignment horizontal="left" wrapText="1"/>
    </xf>
    <xf numFmtId="173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 wrapText="1"/>
    </xf>
    <xf numFmtId="2" fontId="0" fillId="0" borderId="1" xfId="0" applyNumberFormat="1" applyBorder="1" applyAlignment="1">
      <alignment horizontal="center" vertical="center"/>
    </xf>
    <xf numFmtId="0" fontId="0" fillId="0" borderId="5" xfId="0" applyFont="1" applyBorder="1" applyAlignment="1">
      <alignment horizontal="center"/>
    </xf>
    <xf numFmtId="2" fontId="0" fillId="0" borderId="1" xfId="0" applyNumberFormat="1" applyFont="1" applyBorder="1" applyAlignment="1">
      <alignment horizontal="center"/>
    </xf>
    <xf numFmtId="1" fontId="0" fillId="0" borderId="1" xfId="0" applyNumberFormat="1" applyBorder="1" applyAlignment="1">
      <alignment/>
    </xf>
    <xf numFmtId="0" fontId="0" fillId="2" borderId="0" xfId="0" applyFill="1" applyBorder="1" applyAlignment="1">
      <alignment/>
    </xf>
    <xf numFmtId="1" fontId="2" fillId="0" borderId="0" xfId="0" applyNumberFormat="1" applyFont="1" applyAlignment="1">
      <alignment/>
    </xf>
    <xf numFmtId="2" fontId="2" fillId="0" borderId="1" xfId="0" applyNumberFormat="1" applyFont="1" applyBorder="1" applyAlignment="1">
      <alignment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wrapText="1"/>
    </xf>
    <xf numFmtId="0" fontId="30" fillId="0" borderId="8" xfId="0" applyFont="1" applyBorder="1" applyAlignment="1">
      <alignment vertical="top" wrapText="1"/>
    </xf>
    <xf numFmtId="0" fontId="27" fillId="0" borderId="1" xfId="0" applyFont="1" applyBorder="1" applyAlignment="1">
      <alignment vertical="top" wrapText="1"/>
    </xf>
    <xf numFmtId="0" fontId="30" fillId="0" borderId="1" xfId="0" applyFont="1" applyBorder="1" applyAlignment="1">
      <alignment vertical="top" wrapText="1"/>
    </xf>
    <xf numFmtId="172" fontId="0" fillId="0" borderId="16" xfId="0" applyNumberFormat="1" applyFont="1" applyFill="1" applyBorder="1" applyAlignment="1">
      <alignment/>
    </xf>
    <xf numFmtId="1" fontId="0" fillId="0" borderId="16" xfId="0" applyNumberFormat="1" applyFont="1" applyFill="1" applyBorder="1" applyAlignment="1">
      <alignment/>
    </xf>
    <xf numFmtId="1" fontId="17" fillId="0" borderId="16" xfId="0" applyNumberFormat="1" applyFont="1" applyFill="1" applyBorder="1" applyAlignment="1">
      <alignment/>
    </xf>
    <xf numFmtId="1" fontId="28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173" fontId="0" fillId="0" borderId="0" xfId="0" applyNumberFormat="1" applyFont="1" applyAlignment="1">
      <alignment/>
    </xf>
    <xf numFmtId="173" fontId="29" fillId="0" borderId="16" xfId="0" applyNumberFormat="1" applyFont="1" applyFill="1" applyBorder="1" applyAlignment="1">
      <alignment/>
    </xf>
    <xf numFmtId="0" fontId="16" fillId="0" borderId="13" xfId="18" applyFont="1" applyFill="1" applyBorder="1" applyAlignment="1">
      <alignment horizontal="left"/>
    </xf>
    <xf numFmtId="0" fontId="7" fillId="0" borderId="0" xfId="18" applyFont="1" applyBorder="1" applyAlignment="1">
      <alignment horizontal="center"/>
    </xf>
    <xf numFmtId="0" fontId="7" fillId="0" borderId="0" xfId="18" applyFont="1" applyBorder="1" applyAlignment="1">
      <alignment/>
    </xf>
    <xf numFmtId="0" fontId="26" fillId="0" borderId="16" xfId="0" applyFont="1" applyFill="1" applyBorder="1" applyAlignment="1">
      <alignment horizontal="left"/>
    </xf>
    <xf numFmtId="172" fontId="26" fillId="0" borderId="16" xfId="0" applyNumberFormat="1" applyFont="1" applyFill="1" applyBorder="1" applyAlignment="1">
      <alignment horizontal="left"/>
    </xf>
    <xf numFmtId="3" fontId="26" fillId="0" borderId="16" xfId="0" applyNumberFormat="1" applyFont="1" applyFill="1" applyBorder="1" applyAlignment="1">
      <alignment horizontal="left"/>
    </xf>
    <xf numFmtId="3" fontId="18" fillId="0" borderId="16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32" fillId="0" borderId="16" xfId="0" applyFont="1" applyFill="1" applyBorder="1" applyAlignment="1">
      <alignment horizontal="left"/>
    </xf>
    <xf numFmtId="0" fontId="33" fillId="0" borderId="16" xfId="0" applyFont="1" applyFill="1" applyBorder="1" applyAlignment="1">
      <alignment horizontal="left"/>
    </xf>
    <xf numFmtId="0" fontId="34" fillId="0" borderId="16" xfId="0" applyFont="1" applyFill="1" applyBorder="1" applyAlignment="1">
      <alignment horizontal="left"/>
    </xf>
    <xf numFmtId="172" fontId="0" fillId="0" borderId="1" xfId="0" applyNumberFormat="1" applyBorder="1" applyAlignment="1">
      <alignment/>
    </xf>
    <xf numFmtId="0" fontId="4" fillId="0" borderId="0" xfId="18" applyFill="1" applyAlignment="1">
      <alignment/>
    </xf>
    <xf numFmtId="0" fontId="7" fillId="0" borderId="0" xfId="18" applyFont="1" applyFill="1" applyAlignment="1">
      <alignment/>
    </xf>
    <xf numFmtId="0" fontId="13" fillId="0" borderId="13" xfId="18" applyFont="1" applyFill="1" applyBorder="1" applyAlignment="1">
      <alignment horizontal="left"/>
    </xf>
    <xf numFmtId="173" fontId="0" fillId="0" borderId="16" xfId="0" applyNumberFormat="1" applyFont="1" applyFill="1" applyBorder="1" applyAlignment="1">
      <alignment horizontal="center"/>
    </xf>
    <xf numFmtId="173" fontId="0" fillId="4" borderId="16" xfId="0" applyNumberFormat="1" applyFont="1" applyFill="1" applyBorder="1" applyAlignment="1">
      <alignment horizontal="center"/>
    </xf>
    <xf numFmtId="0" fontId="6" fillId="0" borderId="0" xfId="18" applyFont="1" applyAlignment="1">
      <alignment/>
    </xf>
    <xf numFmtId="1" fontId="2" fillId="0" borderId="1" xfId="0" applyNumberFormat="1" applyFont="1" applyBorder="1" applyAlignment="1">
      <alignment horizontal="center"/>
    </xf>
    <xf numFmtId="0" fontId="7" fillId="0" borderId="2" xfId="18" applyFont="1" applyBorder="1" applyAlignment="1">
      <alignment/>
    </xf>
    <xf numFmtId="0" fontId="7" fillId="0" borderId="7" xfId="18" applyFont="1" applyBorder="1" applyAlignment="1">
      <alignment/>
    </xf>
    <xf numFmtId="0" fontId="7" fillId="0" borderId="8" xfId="18" applyFont="1" applyBorder="1" applyAlignment="1">
      <alignment/>
    </xf>
    <xf numFmtId="0" fontId="12" fillId="0" borderId="2" xfId="18" applyFont="1" applyBorder="1" applyAlignment="1">
      <alignment horizontal="center" vertical="center" wrapText="1"/>
    </xf>
    <xf numFmtId="0" fontId="12" fillId="0" borderId="7" xfId="18" applyFont="1" applyBorder="1" applyAlignment="1">
      <alignment horizontal="center" vertical="center" wrapText="1"/>
    </xf>
    <xf numFmtId="0" fontId="12" fillId="0" borderId="8" xfId="18" applyFont="1" applyBorder="1" applyAlignment="1">
      <alignment horizontal="center" vertical="center" wrapText="1"/>
    </xf>
    <xf numFmtId="0" fontId="11" fillId="0" borderId="3" xfId="18" applyFont="1" applyBorder="1" applyAlignment="1">
      <alignment horizontal="center" vertical="center" wrapText="1"/>
    </xf>
    <xf numFmtId="0" fontId="11" fillId="0" borderId="2" xfId="18" applyFont="1" applyBorder="1" applyAlignment="1">
      <alignment horizontal="center" vertical="center" wrapText="1"/>
    </xf>
    <xf numFmtId="0" fontId="11" fillId="0" borderId="7" xfId="18" applyFont="1" applyBorder="1" applyAlignment="1">
      <alignment horizontal="center" vertical="center" wrapText="1"/>
    </xf>
    <xf numFmtId="0" fontId="12" fillId="0" borderId="8" xfId="18" applyFont="1" applyBorder="1" applyAlignment="1">
      <alignment horizontal="center" vertical="center" wrapText="1"/>
    </xf>
    <xf numFmtId="0" fontId="4" fillId="0" borderId="5" xfId="18" applyBorder="1" applyAlignment="1">
      <alignment horizontal="center" vertical="center" wrapText="1"/>
    </xf>
    <xf numFmtId="0" fontId="4" fillId="0" borderId="13" xfId="18" applyBorder="1" applyAlignment="1">
      <alignment horizontal="center" vertical="center"/>
    </xf>
    <xf numFmtId="0" fontId="8" fillId="0" borderId="2" xfId="18" applyFont="1" applyBorder="1" applyAlignment="1">
      <alignment horizontal="center" vertical="center"/>
    </xf>
    <xf numFmtId="0" fontId="8" fillId="0" borderId="7" xfId="18" applyFont="1" applyBorder="1" applyAlignment="1">
      <alignment horizontal="center" vertical="center"/>
    </xf>
    <xf numFmtId="0" fontId="8" fillId="0" borderId="8" xfId="18" applyFont="1" applyBorder="1" applyAlignment="1">
      <alignment horizontal="center" vertical="center"/>
    </xf>
    <xf numFmtId="0" fontId="8" fillId="0" borderId="2" xfId="18" applyFont="1" applyBorder="1" applyAlignment="1">
      <alignment horizontal="center" vertical="center" wrapText="1"/>
    </xf>
    <xf numFmtId="0" fontId="7" fillId="0" borderId="7" xfId="18" applyFont="1" applyBorder="1" applyAlignment="1">
      <alignment horizontal="center" vertical="center" wrapText="1"/>
    </xf>
    <xf numFmtId="0" fontId="7" fillId="0" borderId="8" xfId="18" applyFont="1" applyBorder="1" applyAlignment="1">
      <alignment horizontal="center" vertical="center" wrapText="1"/>
    </xf>
    <xf numFmtId="0" fontId="8" fillId="0" borderId="5" xfId="18" applyFont="1" applyBorder="1" applyAlignment="1">
      <alignment horizontal="center" vertical="center" textRotation="90" wrapText="1"/>
    </xf>
    <xf numFmtId="0" fontId="4" fillId="0" borderId="10" xfId="18" applyNumberFormat="1" applyFont="1" applyFill="1" applyBorder="1" applyAlignment="1" applyProtection="1">
      <alignment vertical="top"/>
      <protection/>
    </xf>
    <xf numFmtId="0" fontId="4" fillId="0" borderId="13" xfId="18" applyNumberFormat="1" applyFont="1" applyFill="1" applyBorder="1" applyAlignment="1" applyProtection="1">
      <alignment vertical="top"/>
      <protection/>
    </xf>
    <xf numFmtId="0" fontId="4" fillId="0" borderId="10" xfId="18" applyNumberFormat="1" applyFont="1" applyFill="1" applyBorder="1" applyAlignment="1" applyProtection="1">
      <alignment horizontal="center" vertical="top"/>
      <protection/>
    </xf>
    <xf numFmtId="0" fontId="4" fillId="0" borderId="13" xfId="18" applyNumberFormat="1" applyFont="1" applyFill="1" applyBorder="1" applyAlignment="1" applyProtection="1">
      <alignment horizontal="center" vertical="top"/>
      <protection/>
    </xf>
    <xf numFmtId="0" fontId="11" fillId="0" borderId="9" xfId="18" applyFont="1" applyBorder="1" applyAlignment="1">
      <alignment horizontal="center" vertical="center" wrapText="1"/>
    </xf>
    <xf numFmtId="0" fontId="12" fillId="0" borderId="4" xfId="18" applyFont="1" applyBorder="1" applyAlignment="1">
      <alignment horizontal="center" vertical="center" wrapText="1"/>
    </xf>
    <xf numFmtId="0" fontId="12" fillId="0" borderId="5" xfId="18" applyFont="1" applyBorder="1" applyAlignment="1">
      <alignment horizontal="center" vertical="center" textRotation="90" wrapText="1"/>
    </xf>
    <xf numFmtId="0" fontId="4" fillId="0" borderId="10" xfId="18" applyNumberFormat="1" applyFont="1" applyFill="1" applyBorder="1" applyAlignment="1" applyProtection="1">
      <alignment horizontal="center" vertical="top" textRotation="90"/>
      <protection/>
    </xf>
    <xf numFmtId="0" fontId="4" fillId="0" borderId="13" xfId="18" applyNumberFormat="1" applyFont="1" applyFill="1" applyBorder="1" applyAlignment="1" applyProtection="1">
      <alignment horizontal="center" vertical="top" textRotation="90"/>
      <protection/>
    </xf>
    <xf numFmtId="0" fontId="0" fillId="0" borderId="1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5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21" fillId="0" borderId="0" xfId="0" applyFont="1" applyAlignment="1">
      <alignment horizontal="center"/>
    </xf>
    <xf numFmtId="0" fontId="21" fillId="0" borderId="28" xfId="0" applyFont="1" applyBorder="1" applyAlignment="1">
      <alignment horizontal="center"/>
    </xf>
    <xf numFmtId="0" fontId="17" fillId="0" borderId="29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7" fillId="0" borderId="27" xfId="0" applyFont="1" applyBorder="1" applyAlignment="1">
      <alignment horizontal="center"/>
    </xf>
    <xf numFmtId="0" fontId="17" fillId="0" borderId="30" xfId="0" applyFont="1" applyBorder="1" applyAlignment="1">
      <alignment horizontal="center"/>
    </xf>
    <xf numFmtId="0" fontId="17" fillId="0" borderId="31" xfId="0" applyFont="1" applyBorder="1" applyAlignment="1">
      <alignment horizontal="center"/>
    </xf>
    <xf numFmtId="0" fontId="17" fillId="0" borderId="32" xfId="0" applyFont="1" applyBorder="1" applyAlignment="1">
      <alignment horizontal="center"/>
    </xf>
    <xf numFmtId="0" fontId="23" fillId="0" borderId="12" xfId="0" applyFont="1" applyBorder="1" applyAlignment="1">
      <alignment horizontal="center"/>
    </xf>
    <xf numFmtId="0" fontId="18" fillId="0" borderId="9" xfId="0" applyFont="1" applyBorder="1" applyAlignment="1">
      <alignment horizontal="center" vertical="top"/>
    </xf>
    <xf numFmtId="0" fontId="18" fillId="0" borderId="0" xfId="0" applyFont="1" applyBorder="1" applyAlignment="1">
      <alignment horizontal="center" vertical="top"/>
    </xf>
    <xf numFmtId="0" fontId="18" fillId="0" borderId="33" xfId="0" applyFont="1" applyBorder="1" applyAlignment="1">
      <alignment horizontal="center"/>
    </xf>
    <xf numFmtId="0" fontId="18" fillId="0" borderId="34" xfId="0" applyFont="1" applyBorder="1" applyAlignment="1">
      <alignment horizontal="center"/>
    </xf>
    <xf numFmtId="0" fontId="17" fillId="0" borderId="35" xfId="0" applyFont="1" applyBorder="1" applyAlignment="1">
      <alignment horizontal="center"/>
    </xf>
    <xf numFmtId="0" fontId="17" fillId="0" borderId="36" xfId="0" applyFont="1" applyBorder="1" applyAlignment="1">
      <alignment horizontal="center"/>
    </xf>
    <xf numFmtId="0" fontId="17" fillId="0" borderId="37" xfId="0" applyFont="1" applyBorder="1" applyAlignment="1">
      <alignment horizontal="center"/>
    </xf>
    <xf numFmtId="0" fontId="17" fillId="0" borderId="38" xfId="0" applyFont="1" applyBorder="1" applyAlignment="1">
      <alignment horizontal="center"/>
    </xf>
    <xf numFmtId="0" fontId="18" fillId="0" borderId="39" xfId="0" applyFont="1" applyBorder="1" applyAlignment="1">
      <alignment vertical="top" wrapText="1"/>
    </xf>
    <xf numFmtId="0" fontId="18" fillId="0" borderId="18" xfId="0" applyFont="1" applyBorder="1" applyAlignment="1">
      <alignment vertical="top" wrapText="1"/>
    </xf>
    <xf numFmtId="0" fontId="18" fillId="0" borderId="40" xfId="0" applyFont="1" applyBorder="1" applyAlignment="1">
      <alignment vertical="top" wrapText="1"/>
    </xf>
    <xf numFmtId="0" fontId="18" fillId="0" borderId="20" xfId="0" applyFont="1" applyBorder="1" applyAlignment="1">
      <alignment vertical="top" wrapText="1"/>
    </xf>
    <xf numFmtId="0" fontId="18" fillId="0" borderId="22" xfId="0" applyFont="1" applyBorder="1" applyAlignment="1">
      <alignment vertical="top" wrapText="1"/>
    </xf>
    <xf numFmtId="0" fontId="18" fillId="0" borderId="41" xfId="0" applyFont="1" applyBorder="1" applyAlignment="1">
      <alignment vertical="top" wrapText="1"/>
    </xf>
    <xf numFmtId="0" fontId="18" fillId="0" borderId="17" xfId="0" applyFont="1" applyBorder="1" applyAlignment="1">
      <alignment vertical="top" wrapText="1"/>
    </xf>
    <xf numFmtId="0" fontId="18" fillId="0" borderId="19" xfId="0" applyFont="1" applyBorder="1" applyAlignment="1">
      <alignment vertical="top" wrapText="1"/>
    </xf>
    <xf numFmtId="9" fontId="0" fillId="0" borderId="1" xfId="0" applyNumberFormat="1" applyBorder="1" applyAlignment="1">
      <alignment/>
    </xf>
  </cellXfs>
  <cellStyles count="9">
    <cellStyle name="Normal" xfId="0"/>
    <cellStyle name="Hyperlink" xfId="15"/>
    <cellStyle name="Currency" xfId="16"/>
    <cellStyle name="Currency [0]" xfId="17"/>
    <cellStyle name="Обычный_Техн.хар.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85725</xdr:colOff>
      <xdr:row>7</xdr:row>
      <xdr:rowOff>76200</xdr:rowOff>
    </xdr:from>
    <xdr:to>
      <xdr:col>19</xdr:col>
      <xdr:colOff>542925</xdr:colOff>
      <xdr:row>15</xdr:row>
      <xdr:rowOff>142875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182100" y="971550"/>
          <a:ext cx="3419475" cy="1343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УТВЕРЖДЕНО
Приказ от "_30_"апреля 2008 г. №______
Штат в количестве ____6,5____ единиц
с месячным фондом заработной платы
</a:t>
          </a:r>
          <a:r>
            <a:rPr lang="en-US" cap="none" sz="8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54509 рублей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85725</xdr:colOff>
      <xdr:row>7</xdr:row>
      <xdr:rowOff>76200</xdr:rowOff>
    </xdr:from>
    <xdr:to>
      <xdr:col>19</xdr:col>
      <xdr:colOff>542925</xdr:colOff>
      <xdr:row>15</xdr:row>
      <xdr:rowOff>142875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182100" y="971550"/>
          <a:ext cx="3419475" cy="1343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УТВЕРЖДЕНО
Приказ от "_2_"_июля 2007 г. №_239
Штат в количестве ____858,5_____ единиц
с месячным фондом заработной платы
</a:t>
          </a:r>
          <a:r>
            <a:rPr lang="en-US" cap="none" sz="8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7828730_ рублей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51"/>
  <sheetViews>
    <sheetView tabSelected="1" view="pageBreakPreview" zoomScale="75" zoomScaleNormal="75" zoomScaleSheetLayoutView="75" workbookViewId="0" topLeftCell="A19">
      <selection activeCell="H37" sqref="H37"/>
    </sheetView>
  </sheetViews>
  <sheetFormatPr defaultColWidth="9.00390625" defaultRowHeight="12.75"/>
  <cols>
    <col min="1" max="1" width="5.00390625" style="0" customWidth="1"/>
    <col min="2" max="2" width="39.875" style="0" customWidth="1"/>
    <col min="3" max="3" width="15.375" style="0" customWidth="1"/>
    <col min="4" max="4" width="9.625" style="0" customWidth="1"/>
    <col min="5" max="5" width="12.50390625" style="0" customWidth="1"/>
    <col min="6" max="6" width="11.625" style="0" customWidth="1"/>
    <col min="8" max="8" width="9.50390625" style="0" bestFit="1" customWidth="1"/>
  </cols>
  <sheetData>
    <row r="2" ht="12.75">
      <c r="D2" t="s">
        <v>206</v>
      </c>
    </row>
    <row r="3" ht="12.75">
      <c r="D3" t="s">
        <v>207</v>
      </c>
    </row>
    <row r="4" ht="12.75">
      <c r="D4" t="s">
        <v>208</v>
      </c>
    </row>
    <row r="5" ht="12.75">
      <c r="D5" t="s">
        <v>224</v>
      </c>
    </row>
    <row r="10" spans="2:5" s="16" customFormat="1" ht="12.75">
      <c r="B10" s="220" t="s">
        <v>222</v>
      </c>
      <c r="C10" s="220"/>
      <c r="D10" s="220"/>
      <c r="E10" s="220"/>
    </row>
    <row r="11" s="16" customFormat="1" ht="12.75">
      <c r="B11" s="220" t="s">
        <v>223</v>
      </c>
    </row>
    <row r="12" s="16" customFormat="1" ht="12.75">
      <c r="B12" s="220"/>
    </row>
    <row r="13" s="16" customFormat="1" ht="12.75">
      <c r="B13" s="220"/>
    </row>
    <row r="14" s="16" customFormat="1" ht="12.75">
      <c r="B14" s="220"/>
    </row>
    <row r="16" spans="1:6" s="252" customFormat="1" ht="48.75" customHeight="1">
      <c r="A16" s="251" t="s">
        <v>50</v>
      </c>
      <c r="B16" s="92" t="s">
        <v>192</v>
      </c>
      <c r="C16" s="251" t="s">
        <v>209</v>
      </c>
      <c r="D16" s="251" t="s">
        <v>210</v>
      </c>
      <c r="E16" s="251" t="s">
        <v>211</v>
      </c>
      <c r="F16" s="251" t="s">
        <v>230</v>
      </c>
    </row>
    <row r="17" spans="1:6" ht="12.75">
      <c r="A17" s="4">
        <v>1</v>
      </c>
      <c r="B17" s="4" t="s">
        <v>195</v>
      </c>
      <c r="C17" s="4"/>
      <c r="D17" s="4"/>
      <c r="E17" s="4"/>
      <c r="F17" s="277">
        <f>Штатка!T56*12/1000</f>
        <v>121.78163302118399</v>
      </c>
    </row>
    <row r="18" spans="1:6" ht="12.75">
      <c r="A18" s="4">
        <v>2</v>
      </c>
      <c r="B18" s="4" t="s">
        <v>226</v>
      </c>
      <c r="C18" s="4"/>
      <c r="D18" s="4"/>
      <c r="E18" s="4"/>
      <c r="F18" s="277">
        <f>F17*26.3%</f>
        <v>32.02856948457139</v>
      </c>
    </row>
    <row r="19" spans="1:6" ht="12.75">
      <c r="A19" s="4">
        <v>3</v>
      </c>
      <c r="B19" s="4" t="s">
        <v>196</v>
      </c>
      <c r="C19" s="4" t="s">
        <v>213</v>
      </c>
      <c r="D19" s="4">
        <v>1.12</v>
      </c>
      <c r="E19" s="4">
        <f>2*1600</f>
        <v>3200</v>
      </c>
      <c r="F19" s="277">
        <f>D19*E19/1000</f>
        <v>3.5840000000000005</v>
      </c>
    </row>
    <row r="20" spans="1:7" ht="12.75">
      <c r="A20" s="4">
        <v>4</v>
      </c>
      <c r="B20" s="4" t="s">
        <v>197</v>
      </c>
      <c r="C20" s="4" t="s">
        <v>214</v>
      </c>
      <c r="D20" s="4">
        <v>632</v>
      </c>
      <c r="E20" s="4">
        <f>1*12</f>
        <v>12</v>
      </c>
      <c r="F20" s="277">
        <f>D20*E20/1000</f>
        <v>7.584</v>
      </c>
      <c r="G20" t="s">
        <v>349</v>
      </c>
    </row>
    <row r="21" spans="1:6" ht="26.25">
      <c r="A21" s="4">
        <v>5</v>
      </c>
      <c r="B21" s="11" t="s">
        <v>350</v>
      </c>
      <c r="C21" s="352">
        <v>0.485</v>
      </c>
      <c r="D21" s="4"/>
      <c r="E21" s="4"/>
      <c r="F21" s="277">
        <f>F17*C21</f>
        <v>59.064092015274234</v>
      </c>
    </row>
    <row r="22" spans="1:8" ht="12.75">
      <c r="A22" s="4">
        <v>6</v>
      </c>
      <c r="B22" s="4" t="s">
        <v>199</v>
      </c>
      <c r="C22" s="4"/>
      <c r="D22" s="4"/>
      <c r="E22" s="4"/>
      <c r="F22" s="277">
        <f>F23+F24+F25+F26+F27</f>
        <v>2.3383333333333334</v>
      </c>
      <c r="H22" s="144"/>
    </row>
    <row r="23" spans="1:6" ht="12.75">
      <c r="A23" s="221" t="s">
        <v>216</v>
      </c>
      <c r="B23" s="4" t="s">
        <v>200</v>
      </c>
      <c r="C23" s="4"/>
      <c r="D23" s="4"/>
      <c r="E23" s="4"/>
      <c r="F23" s="277">
        <f>'Спец.одежда'!C23</f>
        <v>1.0516933333333336</v>
      </c>
    </row>
    <row r="24" spans="1:7" ht="12.75">
      <c r="A24" s="221" t="s">
        <v>217</v>
      </c>
      <c r="B24" s="4" t="s">
        <v>202</v>
      </c>
      <c r="C24" s="4" t="s">
        <v>215</v>
      </c>
      <c r="D24" s="4">
        <v>482</v>
      </c>
      <c r="E24" s="247">
        <f>Штатка!D56</f>
        <v>1.4</v>
      </c>
      <c r="F24" s="277">
        <f>D24*E24/1000</f>
        <v>0.6748</v>
      </c>
      <c r="G24" t="s">
        <v>344</v>
      </c>
    </row>
    <row r="25" spans="1:7" ht="12.75">
      <c r="A25" s="221" t="s">
        <v>218</v>
      </c>
      <c r="B25" s="4" t="s">
        <v>201</v>
      </c>
      <c r="C25" s="4" t="s">
        <v>212</v>
      </c>
      <c r="D25" s="4">
        <v>11.3</v>
      </c>
      <c r="E25" s="247">
        <f>Штатка!D56</f>
        <v>1.4</v>
      </c>
      <c r="F25" s="277">
        <f>D25*E25*12/1000</f>
        <v>0.18984</v>
      </c>
      <c r="G25" t="s">
        <v>345</v>
      </c>
    </row>
    <row r="26" spans="1:7" ht="12.75">
      <c r="A26" s="221" t="s">
        <v>307</v>
      </c>
      <c r="B26" s="4" t="s">
        <v>308</v>
      </c>
      <c r="C26" s="4" t="s">
        <v>229</v>
      </c>
      <c r="D26" s="4"/>
      <c r="E26" s="247"/>
      <c r="F26" s="277">
        <f>(42+80+300)/1000</f>
        <v>0.422</v>
      </c>
      <c r="G26" t="s">
        <v>348</v>
      </c>
    </row>
    <row r="27" spans="1:7" ht="12.75">
      <c r="A27" s="4" t="s">
        <v>320</v>
      </c>
      <c r="B27" s="11"/>
      <c r="C27" s="4"/>
      <c r="D27" s="4"/>
      <c r="E27" s="4">
        <f>'Техн.хар.'!A18</f>
        <v>0</v>
      </c>
      <c r="F27" s="277">
        <f>D27*E27/1000</f>
        <v>0</v>
      </c>
      <c r="G27" t="s">
        <v>347</v>
      </c>
    </row>
    <row r="28" spans="1:7" ht="12.75">
      <c r="A28" s="4"/>
      <c r="B28" s="11"/>
      <c r="C28" s="4"/>
      <c r="D28" s="4"/>
      <c r="E28" s="4"/>
      <c r="F28" s="277"/>
      <c r="G28" t="s">
        <v>346</v>
      </c>
    </row>
    <row r="29" spans="1:7" ht="12.75">
      <c r="A29" s="4">
        <v>7</v>
      </c>
      <c r="B29" s="4" t="s">
        <v>205</v>
      </c>
      <c r="C29" s="4"/>
      <c r="D29" s="4"/>
      <c r="E29" s="4"/>
      <c r="F29" s="277">
        <f>F33*5*12/1000</f>
        <v>337.24799999999993</v>
      </c>
      <c r="G29" t="s">
        <v>339</v>
      </c>
    </row>
    <row r="30" spans="1:8" ht="12.75">
      <c r="A30" s="4">
        <v>8</v>
      </c>
      <c r="B30" s="4" t="s">
        <v>203</v>
      </c>
      <c r="C30" s="4" t="s">
        <v>229</v>
      </c>
      <c r="D30" s="4"/>
      <c r="E30" s="216"/>
      <c r="F30" s="277">
        <f>'Вывоз ТБО'!L40/1000</f>
        <v>41.15502291666667</v>
      </c>
      <c r="H30" s="218"/>
    </row>
    <row r="31" spans="1:6" ht="12.75">
      <c r="A31" s="4">
        <v>9</v>
      </c>
      <c r="B31" s="4" t="s">
        <v>262</v>
      </c>
      <c r="C31" s="4" t="s">
        <v>261</v>
      </c>
      <c r="D31" s="4">
        <v>90.8</v>
      </c>
      <c r="E31" s="4">
        <f>'Техн.хар.'!H19*1</f>
        <v>278</v>
      </c>
      <c r="F31" s="277">
        <f>D31*E31/1000</f>
        <v>25.242399999999996</v>
      </c>
    </row>
    <row r="32" spans="1:6" ht="12.75">
      <c r="A32" s="4"/>
      <c r="B32" s="4" t="s">
        <v>198</v>
      </c>
      <c r="C32" s="4"/>
      <c r="D32" s="4"/>
      <c r="E32" s="4"/>
      <c r="F32" s="277">
        <f>SUM(F17:F22)+F29+F30+F31</f>
        <v>630.0260507710295</v>
      </c>
    </row>
    <row r="33" spans="1:6" ht="12.75">
      <c r="A33" s="4"/>
      <c r="B33" s="4" t="s">
        <v>204</v>
      </c>
      <c r="C33" s="4"/>
      <c r="D33" s="4"/>
      <c r="E33" s="4"/>
      <c r="F33" s="216">
        <f>'Техн.хар.'!S19+'Техн.хар.'!T19</f>
        <v>5620.799999999999</v>
      </c>
    </row>
    <row r="34" spans="1:6" ht="12.75">
      <c r="A34" s="4"/>
      <c r="B34" s="4" t="s">
        <v>225</v>
      </c>
      <c r="C34" s="4"/>
      <c r="D34" s="4"/>
      <c r="E34" s="4"/>
      <c r="F34" s="216">
        <f>F32/F33*1000/12</f>
        <v>9.340693655277862</v>
      </c>
    </row>
    <row r="35" spans="1:6" ht="12.75">
      <c r="A35" s="4"/>
      <c r="B35" s="4" t="s">
        <v>220</v>
      </c>
      <c r="C35" s="4"/>
      <c r="D35" s="4"/>
      <c r="E35" s="4"/>
      <c r="F35" s="216">
        <f>F34*15%</f>
        <v>1.4011040482916792</v>
      </c>
    </row>
    <row r="36" spans="1:8" ht="12.75">
      <c r="A36" s="4"/>
      <c r="B36" s="4" t="s">
        <v>221</v>
      </c>
      <c r="C36" s="4"/>
      <c r="D36" s="4"/>
      <c r="E36" s="4"/>
      <c r="F36" s="216">
        <f>F34+F35</f>
        <v>10.741797703569542</v>
      </c>
      <c r="H36" s="218"/>
    </row>
    <row r="37" spans="1:6" ht="12.75">
      <c r="A37" s="4"/>
      <c r="B37" s="4" t="s">
        <v>219</v>
      </c>
      <c r="C37" s="4"/>
      <c r="D37" s="4"/>
      <c r="E37" s="4"/>
      <c r="F37" s="216">
        <f>(F36)*0.18</f>
        <v>1.9335235866425176</v>
      </c>
    </row>
    <row r="38" spans="1:6" s="16" customFormat="1" ht="12.75">
      <c r="A38" s="17"/>
      <c r="B38" s="17" t="s">
        <v>234</v>
      </c>
      <c r="C38" s="17" t="s">
        <v>233</v>
      </c>
      <c r="D38" s="17"/>
      <c r="E38" s="17"/>
      <c r="F38" s="250">
        <f>F36+F37</f>
        <v>12.675321290212059</v>
      </c>
    </row>
    <row r="39" spans="1:8" s="20" customFormat="1" ht="12.75">
      <c r="A39" s="4"/>
      <c r="B39" s="4" t="s">
        <v>231</v>
      </c>
      <c r="C39" s="4" t="s">
        <v>233</v>
      </c>
      <c r="D39" s="4"/>
      <c r="E39" s="4"/>
      <c r="F39" s="216">
        <f>F29/F33/12*1.15*1.18*1000</f>
        <v>6.784999999999999</v>
      </c>
      <c r="G39" s="136"/>
      <c r="H39" s="136"/>
    </row>
    <row r="40" spans="1:6" s="20" customFormat="1" ht="12.75">
      <c r="A40" s="4"/>
      <c r="B40" s="4" t="s">
        <v>232</v>
      </c>
      <c r="C40" s="4" t="s">
        <v>233</v>
      </c>
      <c r="D40" s="4"/>
      <c r="E40" s="4"/>
      <c r="F40" s="216">
        <f>F38-F39</f>
        <v>5.89032129021206</v>
      </c>
    </row>
    <row r="41" s="20" customFormat="1" ht="12.75">
      <c r="F41" s="222"/>
    </row>
    <row r="42" s="20" customFormat="1" ht="12.75">
      <c r="F42" s="222"/>
    </row>
    <row r="43" spans="2:4" s="20" customFormat="1" ht="12.75">
      <c r="B43" s="136" t="s">
        <v>227</v>
      </c>
      <c r="D43" s="20" t="s">
        <v>228</v>
      </c>
    </row>
    <row r="44" s="20" customFormat="1" ht="12.75"/>
    <row r="45" spans="1:5" s="20" customFormat="1" ht="12.75">
      <c r="A45" s="248"/>
      <c r="B45" s="248" t="s">
        <v>328</v>
      </c>
      <c r="C45" s="248"/>
      <c r="D45" s="248"/>
      <c r="E45" s="248"/>
    </row>
    <row r="46" spans="1:5" s="20" customFormat="1" ht="12.75">
      <c r="A46" s="248"/>
      <c r="B46" s="248" t="s">
        <v>327</v>
      </c>
      <c r="C46" s="248"/>
      <c r="D46" s="248"/>
      <c r="E46" s="248"/>
    </row>
    <row r="47" s="20" customFormat="1" ht="12.75"/>
    <row r="48" spans="3:5" s="20" customFormat="1" ht="12.75">
      <c r="C48" s="20" t="s">
        <v>321</v>
      </c>
      <c r="D48" s="20" t="s">
        <v>322</v>
      </c>
      <c r="E48" s="20" t="s">
        <v>323</v>
      </c>
    </row>
    <row r="49" spans="2:5" s="20" customFormat="1" ht="12.75">
      <c r="B49" s="20" t="s">
        <v>324</v>
      </c>
      <c r="C49" s="20">
        <v>5.48</v>
      </c>
      <c r="D49" s="20">
        <v>3.52</v>
      </c>
      <c r="E49" s="20">
        <f>C49+D49</f>
        <v>9</v>
      </c>
    </row>
    <row r="50" spans="2:5" s="20" customFormat="1" ht="12.75">
      <c r="B50" s="20" t="s">
        <v>325</v>
      </c>
      <c r="C50" s="20">
        <v>6.47</v>
      </c>
      <c r="D50" s="20">
        <v>4.15</v>
      </c>
      <c r="E50" s="20">
        <f>C50+D50</f>
        <v>10.620000000000001</v>
      </c>
    </row>
    <row r="51" spans="2:5" s="20" customFormat="1" ht="12.75">
      <c r="B51" s="20" t="s">
        <v>326</v>
      </c>
      <c r="C51" s="20">
        <v>5.82</v>
      </c>
      <c r="D51" s="20">
        <v>3.74</v>
      </c>
      <c r="E51" s="20">
        <f>C51+D51</f>
        <v>9.56</v>
      </c>
    </row>
  </sheetData>
  <printOptions/>
  <pageMargins left="0.5905511811023623" right="0" top="0" bottom="0" header="0.5118110236220472" footer="0.5118110236220472"/>
  <pageSetup horizontalDpi="600" verticalDpi="600" orientation="portrait" paperSize="9" scale="97" r:id="rId1"/>
  <colBreaks count="1" manualBreakCount="1">
    <brk id="6" max="4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Y484"/>
  <sheetViews>
    <sheetView view="pageBreakPreview" zoomScale="75" zoomScaleNormal="75" zoomScaleSheetLayoutView="75" workbookViewId="0" topLeftCell="A1">
      <pane xSplit="7" ySplit="8" topLeftCell="H9" activePane="bottomRight" state="frozen"/>
      <selection pane="topLeft" activeCell="A1" sqref="A1"/>
      <selection pane="topRight" activeCell="H1" sqref="H1"/>
      <selection pane="bottomLeft" activeCell="A10" sqref="A10"/>
      <selection pane="bottomRight" activeCell="L12" sqref="L12"/>
    </sheetView>
  </sheetViews>
  <sheetFormatPr defaultColWidth="9.00390625" defaultRowHeight="12.75"/>
  <cols>
    <col min="1" max="1" width="9.125" style="230" customWidth="1"/>
    <col min="2" max="2" width="24.50390625" style="0" customWidth="1"/>
    <col min="3" max="3" width="9.125" style="230" customWidth="1"/>
    <col min="5" max="5" width="9.125" style="230" customWidth="1"/>
    <col min="6" max="6" width="8.875" style="230" customWidth="1"/>
    <col min="7" max="7" width="9.125" style="230" customWidth="1"/>
    <col min="8" max="8" width="8.875" style="230" customWidth="1"/>
    <col min="16" max="16" width="9.125" style="230" customWidth="1"/>
    <col min="18" max="18" width="8.875" style="230" customWidth="1"/>
    <col min="19" max="19" width="12.00390625" style="0" customWidth="1"/>
    <col min="20" max="20" width="10.625" style="0" customWidth="1"/>
    <col min="22" max="34" width="0" style="0" hidden="1" customWidth="1"/>
    <col min="39" max="40" width="11.00390625" style="0" customWidth="1"/>
    <col min="42" max="42" width="11.50390625" style="0" customWidth="1"/>
    <col min="43" max="43" width="10.375" style="0" customWidth="1"/>
    <col min="49" max="49" width="11.50390625" style="230" customWidth="1"/>
    <col min="54" max="58" width="0" style="0" hidden="1" customWidth="1"/>
  </cols>
  <sheetData>
    <row r="1" spans="1:77" ht="17.25">
      <c r="A1" s="283" t="s">
        <v>49</v>
      </c>
      <c r="B1" s="283"/>
      <c r="C1" s="283"/>
      <c r="D1" s="283"/>
      <c r="E1" s="283"/>
      <c r="F1" s="283"/>
      <c r="G1" s="283"/>
      <c r="H1" s="29"/>
      <c r="I1" s="27"/>
      <c r="J1" s="27"/>
      <c r="K1" s="27"/>
      <c r="L1" s="28" t="s">
        <v>97</v>
      </c>
      <c r="M1" s="27"/>
      <c r="N1" s="27"/>
      <c r="O1" s="27"/>
      <c r="P1" s="29"/>
      <c r="Q1" s="27"/>
      <c r="R1" s="235" t="s">
        <v>98</v>
      </c>
      <c r="S1" s="27"/>
      <c r="T1" s="27"/>
      <c r="U1" s="27"/>
      <c r="V1" s="27"/>
      <c r="W1" s="27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7"/>
      <c r="AZ1" s="27"/>
      <c r="BA1" s="27"/>
      <c r="BB1" s="27"/>
      <c r="BC1" s="27"/>
      <c r="BD1" s="27"/>
      <c r="BE1" s="27"/>
      <c r="BF1" s="27"/>
      <c r="BG1" s="27"/>
      <c r="BH1" s="27"/>
      <c r="BI1" s="30"/>
      <c r="BJ1" s="30"/>
      <c r="BK1" s="30"/>
      <c r="BL1" s="30"/>
      <c r="BM1" s="30"/>
      <c r="BN1" s="30"/>
      <c r="BO1" s="30"/>
      <c r="BP1" s="30"/>
      <c r="BQ1" s="30"/>
      <c r="BR1" s="30"/>
      <c r="BS1" s="30"/>
      <c r="BT1" s="30"/>
      <c r="BU1" s="30"/>
      <c r="BV1" s="30"/>
      <c r="BW1" s="30"/>
      <c r="BX1" s="30"/>
      <c r="BY1" s="30"/>
    </row>
    <row r="2" spans="1:77" ht="17.25">
      <c r="A2" s="233"/>
      <c r="B2" s="31"/>
      <c r="C2" s="29"/>
      <c r="D2" s="27"/>
      <c r="E2" s="29"/>
      <c r="F2" s="29"/>
      <c r="G2" s="29"/>
      <c r="H2" s="29"/>
      <c r="I2" s="27"/>
      <c r="J2" s="27"/>
      <c r="K2" s="27"/>
      <c r="L2" s="28"/>
      <c r="M2" s="27"/>
      <c r="N2" s="27"/>
      <c r="O2" s="27"/>
      <c r="P2" s="29"/>
      <c r="Q2" s="27"/>
      <c r="R2" s="29"/>
      <c r="S2" s="27"/>
      <c r="T2" s="27"/>
      <c r="U2" s="27"/>
      <c r="V2" s="27"/>
      <c r="W2" s="27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</row>
    <row r="3" spans="1:77" ht="12.75">
      <c r="A3" s="29"/>
      <c r="B3" s="32"/>
      <c r="C3" s="29"/>
      <c r="D3" s="27"/>
      <c r="E3" s="29"/>
      <c r="F3" s="29"/>
      <c r="G3" s="29"/>
      <c r="H3" s="29"/>
      <c r="I3" s="27"/>
      <c r="J3" s="27"/>
      <c r="K3" s="27"/>
      <c r="L3" s="27"/>
      <c r="M3" s="27"/>
      <c r="N3" s="27"/>
      <c r="O3" s="27"/>
      <c r="P3" s="29"/>
      <c r="Q3" s="27"/>
      <c r="R3" s="29"/>
      <c r="S3" s="27"/>
      <c r="T3" s="27"/>
      <c r="U3" s="27"/>
      <c r="V3" s="27"/>
      <c r="W3" s="27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7"/>
      <c r="AZ3" s="27"/>
      <c r="BA3" s="27"/>
      <c r="BB3" s="27"/>
      <c r="BC3" s="27"/>
      <c r="BD3" s="27"/>
      <c r="BE3" s="27"/>
      <c r="BF3" s="27"/>
      <c r="BG3" s="33"/>
      <c r="BH3" s="33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30"/>
      <c r="BX3" s="30"/>
      <c r="BY3" s="30"/>
    </row>
    <row r="4" spans="1:77" ht="120.75">
      <c r="A4" s="34" t="s">
        <v>50</v>
      </c>
      <c r="B4" s="35" t="s">
        <v>51</v>
      </c>
      <c r="C4" s="36" t="s">
        <v>52</v>
      </c>
      <c r="D4" s="37" t="s">
        <v>53</v>
      </c>
      <c r="E4" s="38" t="s">
        <v>54</v>
      </c>
      <c r="F4" s="38" t="s">
        <v>55</v>
      </c>
      <c r="G4" s="34" t="s">
        <v>250</v>
      </c>
      <c r="H4" s="34" t="s">
        <v>56</v>
      </c>
      <c r="I4" s="297" t="s">
        <v>57</v>
      </c>
      <c r="J4" s="298"/>
      <c r="K4" s="299"/>
      <c r="L4" s="39" t="s">
        <v>58</v>
      </c>
      <c r="M4" s="40"/>
      <c r="N4" s="41"/>
      <c r="O4" s="303" t="s">
        <v>59</v>
      </c>
      <c r="P4" s="303" t="s">
        <v>60</v>
      </c>
      <c r="Q4" s="303" t="s">
        <v>61</v>
      </c>
      <c r="R4" s="303" t="s">
        <v>62</v>
      </c>
      <c r="S4" s="300" t="s">
        <v>101</v>
      </c>
      <c r="T4" s="301"/>
      <c r="U4" s="302"/>
      <c r="V4" s="42" t="s">
        <v>63</v>
      </c>
      <c r="W4" s="37" t="s">
        <v>64</v>
      </c>
      <c r="X4" s="37" t="s">
        <v>65</v>
      </c>
      <c r="Y4" s="37" t="s">
        <v>66</v>
      </c>
      <c r="Z4" s="38" t="s">
        <v>67</v>
      </c>
      <c r="AA4" s="38" t="s">
        <v>68</v>
      </c>
      <c r="AB4" s="38" t="s">
        <v>69</v>
      </c>
      <c r="AC4" s="38" t="s">
        <v>70</v>
      </c>
      <c r="AD4" s="38" t="s">
        <v>71</v>
      </c>
      <c r="AE4" s="34" t="s">
        <v>72</v>
      </c>
      <c r="AF4" s="292" t="s">
        <v>73</v>
      </c>
      <c r="AG4" s="293"/>
      <c r="AH4" s="294"/>
      <c r="AI4" s="292" t="s">
        <v>74</v>
      </c>
      <c r="AJ4" s="293"/>
      <c r="AK4" s="294"/>
      <c r="AL4" s="288" t="s">
        <v>75</v>
      </c>
      <c r="AM4" s="289"/>
      <c r="AN4" s="290"/>
      <c r="AO4" s="292" t="s">
        <v>76</v>
      </c>
      <c r="AP4" s="293"/>
      <c r="AQ4" s="294"/>
      <c r="AR4" s="310" t="s">
        <v>77</v>
      </c>
      <c r="AS4" s="43" t="s">
        <v>78</v>
      </c>
      <c r="AT4" s="291" t="s">
        <v>79</v>
      </c>
      <c r="AU4" s="308"/>
      <c r="AV4" s="309"/>
      <c r="AW4" s="236" t="s">
        <v>102</v>
      </c>
      <c r="AX4" s="44"/>
      <c r="AY4" s="44"/>
      <c r="AZ4" s="45"/>
      <c r="BA4" s="45"/>
      <c r="BB4" s="45"/>
      <c r="BC4" s="46"/>
      <c r="BD4" s="45"/>
      <c r="BE4" s="45"/>
      <c r="BF4" s="47"/>
      <c r="BG4" s="48"/>
      <c r="BH4" s="48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</row>
    <row r="5" spans="1:77" ht="15.75">
      <c r="A5" s="31"/>
      <c r="B5" s="49"/>
      <c r="C5" s="231"/>
      <c r="D5" s="50"/>
      <c r="E5" s="49"/>
      <c r="F5" s="49"/>
      <c r="G5" s="49"/>
      <c r="H5" s="49"/>
      <c r="I5" s="51"/>
      <c r="J5" s="51"/>
      <c r="K5" s="295" t="s">
        <v>80</v>
      </c>
      <c r="L5" s="50"/>
      <c r="M5" s="50"/>
      <c r="N5" s="52"/>
      <c r="O5" s="304"/>
      <c r="P5" s="306"/>
      <c r="Q5" s="304"/>
      <c r="R5" s="306"/>
      <c r="S5" s="50"/>
      <c r="T5" s="50"/>
      <c r="U5" s="50"/>
      <c r="V5" s="50"/>
      <c r="W5" s="50"/>
      <c r="X5" s="49"/>
      <c r="Y5" s="49"/>
      <c r="Z5" s="49"/>
      <c r="AA5" s="49"/>
      <c r="AB5" s="49"/>
      <c r="AC5" s="49"/>
      <c r="AD5" s="49"/>
      <c r="AE5" s="49"/>
      <c r="AF5" s="53"/>
      <c r="AG5" s="53"/>
      <c r="AH5" s="54"/>
      <c r="AI5" s="53" t="s">
        <v>81</v>
      </c>
      <c r="AJ5" s="53" t="s">
        <v>82</v>
      </c>
      <c r="AK5" s="54" t="s">
        <v>83</v>
      </c>
      <c r="AL5" s="53" t="s">
        <v>81</v>
      </c>
      <c r="AM5" s="53" t="s">
        <v>82</v>
      </c>
      <c r="AN5" s="54" t="s">
        <v>83</v>
      </c>
      <c r="AO5" s="53" t="s">
        <v>81</v>
      </c>
      <c r="AP5" s="53" t="s">
        <v>82</v>
      </c>
      <c r="AQ5" s="54" t="s">
        <v>83</v>
      </c>
      <c r="AR5" s="311"/>
      <c r="AS5" s="55" t="s">
        <v>84</v>
      </c>
      <c r="AT5" s="53"/>
      <c r="AU5" s="53"/>
      <c r="AV5" s="54"/>
      <c r="AW5" s="285" t="s">
        <v>85</v>
      </c>
      <c r="AX5" s="286"/>
      <c r="AY5" s="287"/>
      <c r="AZ5" s="56" t="s">
        <v>86</v>
      </c>
      <c r="BA5" s="57"/>
      <c r="BB5" s="57"/>
      <c r="BC5" s="58" t="s">
        <v>87</v>
      </c>
      <c r="BD5" s="59"/>
      <c r="BE5" s="60"/>
      <c r="BF5" s="47" t="s">
        <v>88</v>
      </c>
      <c r="BG5" s="27"/>
      <c r="BH5" s="27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</row>
    <row r="6" spans="1:77" ht="34.5" customHeight="1">
      <c r="A6" s="66"/>
      <c r="B6" s="61"/>
      <c r="C6" s="232"/>
      <c r="D6" s="62"/>
      <c r="E6" s="61"/>
      <c r="F6" s="61"/>
      <c r="G6" s="61"/>
      <c r="H6" s="61"/>
      <c r="I6" s="63" t="s">
        <v>89</v>
      </c>
      <c r="J6" s="63" t="s">
        <v>90</v>
      </c>
      <c r="K6" s="296"/>
      <c r="L6" s="64" t="s">
        <v>91</v>
      </c>
      <c r="M6" s="64" t="s">
        <v>92</v>
      </c>
      <c r="N6" s="64" t="s">
        <v>93</v>
      </c>
      <c r="O6" s="305"/>
      <c r="P6" s="307"/>
      <c r="Q6" s="305"/>
      <c r="R6" s="307"/>
      <c r="S6" s="65" t="s">
        <v>94</v>
      </c>
      <c r="T6" s="65" t="s">
        <v>95</v>
      </c>
      <c r="U6" s="65" t="s">
        <v>96</v>
      </c>
      <c r="V6" s="62"/>
      <c r="W6" s="62"/>
      <c r="X6" s="61"/>
      <c r="Y6" s="61"/>
      <c r="Z6" s="61"/>
      <c r="AA6" s="61"/>
      <c r="AB6" s="61"/>
      <c r="AC6" s="61"/>
      <c r="AD6" s="61"/>
      <c r="AE6" s="61"/>
      <c r="AF6" s="66"/>
      <c r="AG6" s="66"/>
      <c r="AH6" s="66"/>
      <c r="AI6" s="66"/>
      <c r="AJ6" s="66"/>
      <c r="AK6" s="66"/>
      <c r="AL6" s="66"/>
      <c r="AM6" s="66"/>
      <c r="AN6" s="66"/>
      <c r="AO6" s="67"/>
      <c r="AP6" s="61"/>
      <c r="AQ6" s="61"/>
      <c r="AR6" s="312"/>
      <c r="AS6" s="61"/>
      <c r="AT6" s="61"/>
      <c r="AU6" s="61"/>
      <c r="AV6" s="61"/>
      <c r="AW6" s="68" t="s">
        <v>13</v>
      </c>
      <c r="AX6" s="68" t="s">
        <v>14</v>
      </c>
      <c r="AY6" s="68" t="s">
        <v>15</v>
      </c>
      <c r="AZ6" s="68" t="s">
        <v>13</v>
      </c>
      <c r="BA6" s="68" t="s">
        <v>14</v>
      </c>
      <c r="BB6" s="68" t="s">
        <v>15</v>
      </c>
      <c r="BC6" s="68" t="s">
        <v>13</v>
      </c>
      <c r="BD6" s="68" t="s">
        <v>14</v>
      </c>
      <c r="BE6" s="68" t="s">
        <v>15</v>
      </c>
      <c r="BF6" s="47" t="s">
        <v>103</v>
      </c>
      <c r="BG6" s="69"/>
      <c r="BH6" s="69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</row>
    <row r="7" spans="1:77" ht="15">
      <c r="A7" s="70">
        <v>1</v>
      </c>
      <c r="B7" s="71">
        <v>2</v>
      </c>
      <c r="C7" s="72">
        <v>3</v>
      </c>
      <c r="D7" s="71">
        <v>4</v>
      </c>
      <c r="E7" s="71">
        <v>5</v>
      </c>
      <c r="F7" s="71">
        <v>6</v>
      </c>
      <c r="G7" s="71">
        <v>7</v>
      </c>
      <c r="H7" s="71">
        <v>9</v>
      </c>
      <c r="I7" s="71">
        <v>10</v>
      </c>
      <c r="J7" s="71">
        <v>11</v>
      </c>
      <c r="K7" s="71">
        <v>12</v>
      </c>
      <c r="L7" s="71">
        <v>13</v>
      </c>
      <c r="M7" s="71">
        <v>14</v>
      </c>
      <c r="N7" s="71">
        <v>15</v>
      </c>
      <c r="O7" s="71">
        <v>16</v>
      </c>
      <c r="P7" s="71">
        <v>17</v>
      </c>
      <c r="Q7" s="71">
        <v>18</v>
      </c>
      <c r="R7" s="71">
        <v>19</v>
      </c>
      <c r="S7" s="71">
        <v>20</v>
      </c>
      <c r="T7" s="71">
        <v>21</v>
      </c>
      <c r="U7" s="71">
        <v>22</v>
      </c>
      <c r="V7" s="71">
        <v>17</v>
      </c>
      <c r="W7" s="71">
        <v>18</v>
      </c>
      <c r="X7" s="71">
        <v>19</v>
      </c>
      <c r="Y7" s="71">
        <v>20</v>
      </c>
      <c r="Z7" s="71">
        <v>21</v>
      </c>
      <c r="AA7" s="71">
        <v>22</v>
      </c>
      <c r="AB7" s="71">
        <v>23</v>
      </c>
      <c r="AC7" s="71">
        <v>24</v>
      </c>
      <c r="AD7" s="71">
        <v>25</v>
      </c>
      <c r="AE7" s="71">
        <v>26</v>
      </c>
      <c r="AF7" s="71">
        <v>23</v>
      </c>
      <c r="AG7" s="71">
        <v>24</v>
      </c>
      <c r="AH7" s="71">
        <v>25</v>
      </c>
      <c r="AI7" s="71">
        <v>26</v>
      </c>
      <c r="AJ7" s="71">
        <v>27</v>
      </c>
      <c r="AK7" s="71">
        <v>28</v>
      </c>
      <c r="AL7" s="71">
        <v>29</v>
      </c>
      <c r="AM7" s="71">
        <v>30</v>
      </c>
      <c r="AN7" s="71">
        <v>31</v>
      </c>
      <c r="AO7" s="71">
        <v>32</v>
      </c>
      <c r="AP7" s="71">
        <v>33</v>
      </c>
      <c r="AQ7" s="71">
        <v>34</v>
      </c>
      <c r="AR7" s="71">
        <v>35</v>
      </c>
      <c r="AS7" s="71">
        <v>36</v>
      </c>
      <c r="AT7" s="71">
        <v>37</v>
      </c>
      <c r="AU7" s="71">
        <v>38</v>
      </c>
      <c r="AV7" s="71">
        <v>39</v>
      </c>
      <c r="AW7" s="70">
        <v>40</v>
      </c>
      <c r="AX7" s="73">
        <v>41</v>
      </c>
      <c r="AY7" s="74">
        <v>42</v>
      </c>
      <c r="AZ7" s="71">
        <v>43</v>
      </c>
      <c r="BA7" s="75">
        <v>44</v>
      </c>
      <c r="BB7" s="75">
        <v>45</v>
      </c>
      <c r="BC7" s="75">
        <v>46</v>
      </c>
      <c r="BD7" s="75">
        <v>47</v>
      </c>
      <c r="BE7" s="71">
        <v>48</v>
      </c>
      <c r="BF7" s="72">
        <v>49</v>
      </c>
      <c r="BG7" s="27"/>
      <c r="BH7" s="27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</row>
    <row r="8" spans="1:77" ht="15">
      <c r="A8" s="76"/>
      <c r="B8" s="77"/>
      <c r="C8" s="78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77"/>
      <c r="AK8" s="77"/>
      <c r="AL8" s="77"/>
      <c r="AM8" s="77"/>
      <c r="AN8" s="77"/>
      <c r="AO8" s="77"/>
      <c r="AP8" s="77"/>
      <c r="AQ8" s="77"/>
      <c r="AR8" s="77"/>
      <c r="AS8" s="77"/>
      <c r="AT8" s="77"/>
      <c r="AU8" s="77"/>
      <c r="AV8" s="77"/>
      <c r="AW8" s="76"/>
      <c r="AX8" s="73"/>
      <c r="AY8" s="74"/>
      <c r="AZ8" s="71"/>
      <c r="BA8" s="74"/>
      <c r="BB8" s="74"/>
      <c r="BC8" s="74"/>
      <c r="BD8" s="74"/>
      <c r="BE8" s="71"/>
      <c r="BF8" s="78"/>
      <c r="BG8" s="27"/>
      <c r="BH8" s="27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</row>
    <row r="9" spans="1:77" s="228" customFormat="1" ht="15">
      <c r="A9" s="79"/>
      <c r="B9" s="280" t="s">
        <v>340</v>
      </c>
      <c r="C9" s="81"/>
      <c r="D9" s="80"/>
      <c r="E9" s="82"/>
      <c r="F9" s="82"/>
      <c r="G9" s="82"/>
      <c r="H9" s="82"/>
      <c r="I9" s="80"/>
      <c r="J9" s="82"/>
      <c r="K9" s="80"/>
      <c r="L9" s="85"/>
      <c r="M9" s="80"/>
      <c r="N9" s="80"/>
      <c r="O9" s="80"/>
      <c r="P9" s="82"/>
      <c r="Q9" s="80"/>
      <c r="R9" s="82"/>
      <c r="S9" s="82"/>
      <c r="T9" s="82"/>
      <c r="U9" s="80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/>
      <c r="AK9" s="80"/>
      <c r="AL9" s="80"/>
      <c r="AM9" s="80"/>
      <c r="AN9" s="80"/>
      <c r="AO9" s="80"/>
      <c r="AP9" s="80"/>
      <c r="AQ9" s="80"/>
      <c r="AR9" s="80"/>
      <c r="AS9" s="80"/>
      <c r="AT9" s="80"/>
      <c r="AU9" s="82"/>
      <c r="AV9" s="80"/>
      <c r="AW9" s="79"/>
      <c r="AX9" s="224"/>
      <c r="AY9" s="225"/>
      <c r="AZ9" s="226"/>
      <c r="BA9" s="225"/>
      <c r="BB9" s="225"/>
      <c r="BC9" s="225"/>
      <c r="BD9" s="225"/>
      <c r="BE9" s="226"/>
      <c r="BF9" s="223"/>
      <c r="BG9" s="227"/>
      <c r="BH9" s="227"/>
      <c r="BI9" s="227"/>
      <c r="BJ9" s="227"/>
      <c r="BK9" s="227"/>
      <c r="BL9" s="227"/>
      <c r="BM9" s="227"/>
      <c r="BN9" s="227"/>
      <c r="BO9" s="227"/>
      <c r="BP9" s="227"/>
      <c r="BQ9" s="227"/>
      <c r="BR9" s="227"/>
      <c r="BS9" s="227"/>
      <c r="BT9" s="227"/>
      <c r="BU9" s="227"/>
      <c r="BV9" s="227"/>
      <c r="BW9" s="227"/>
      <c r="BX9" s="227"/>
      <c r="BY9" s="227"/>
    </row>
    <row r="10" spans="1:77" s="228" customFormat="1" ht="15">
      <c r="A10" s="79">
        <v>1</v>
      </c>
      <c r="B10" s="265" t="s">
        <v>341</v>
      </c>
      <c r="C10" s="81">
        <v>1988</v>
      </c>
      <c r="D10" s="85" t="s">
        <v>99</v>
      </c>
      <c r="E10" s="82">
        <v>5</v>
      </c>
      <c r="F10" s="82">
        <v>4</v>
      </c>
      <c r="G10" s="82">
        <f>2008-C10</f>
        <v>20</v>
      </c>
      <c r="H10" s="82">
        <v>135</v>
      </c>
      <c r="I10" s="80"/>
      <c r="J10" s="82"/>
      <c r="K10" s="82">
        <v>780</v>
      </c>
      <c r="L10" s="85">
        <v>280</v>
      </c>
      <c r="M10" s="80"/>
      <c r="N10" s="80"/>
      <c r="O10" s="80"/>
      <c r="P10" s="82"/>
      <c r="Q10" s="80"/>
      <c r="R10" s="82">
        <v>59</v>
      </c>
      <c r="S10" s="82"/>
      <c r="T10" s="82">
        <v>2784.6</v>
      </c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2">
        <v>2784.6</v>
      </c>
      <c r="AK10" s="82"/>
      <c r="AL10" s="80"/>
      <c r="AM10" s="80"/>
      <c r="AN10" s="80"/>
      <c r="AO10" s="80"/>
      <c r="AP10" s="82">
        <v>2784.6</v>
      </c>
      <c r="AQ10" s="82"/>
      <c r="AR10" s="80"/>
      <c r="AS10" s="80"/>
      <c r="AT10" s="80"/>
      <c r="AU10" s="82">
        <v>59</v>
      </c>
      <c r="AV10" s="80"/>
      <c r="AW10" s="79">
        <v>280</v>
      </c>
      <c r="AX10" s="224"/>
      <c r="AY10" s="225"/>
      <c r="AZ10" s="226"/>
      <c r="BA10" s="225"/>
      <c r="BB10" s="225"/>
      <c r="BC10" s="225"/>
      <c r="BD10" s="225"/>
      <c r="BE10" s="226"/>
      <c r="BF10" s="223"/>
      <c r="BG10" s="227"/>
      <c r="BH10" s="227"/>
      <c r="BI10" s="227"/>
      <c r="BJ10" s="227"/>
      <c r="BK10" s="227"/>
      <c r="BL10" s="227"/>
      <c r="BM10" s="227"/>
      <c r="BN10" s="227"/>
      <c r="BO10" s="227"/>
      <c r="BP10" s="227"/>
      <c r="BQ10" s="227"/>
      <c r="BR10" s="227"/>
      <c r="BS10" s="227"/>
      <c r="BT10" s="227"/>
      <c r="BU10" s="227"/>
      <c r="BV10" s="227"/>
      <c r="BW10" s="227"/>
      <c r="BX10" s="227"/>
      <c r="BY10" s="227"/>
    </row>
    <row r="11" spans="1:77" s="228" customFormat="1" ht="15">
      <c r="A11" s="79">
        <v>2</v>
      </c>
      <c r="B11" s="265" t="s">
        <v>342</v>
      </c>
      <c r="C11" s="81">
        <v>1981</v>
      </c>
      <c r="D11" s="85" t="s">
        <v>99</v>
      </c>
      <c r="E11" s="82">
        <v>5</v>
      </c>
      <c r="F11" s="82">
        <v>4</v>
      </c>
      <c r="G11" s="82">
        <f>2008-C11</f>
        <v>27</v>
      </c>
      <c r="H11" s="82">
        <v>143</v>
      </c>
      <c r="I11" s="80"/>
      <c r="J11" s="82"/>
      <c r="K11" s="82">
        <v>780</v>
      </c>
      <c r="L11" s="85">
        <v>280</v>
      </c>
      <c r="M11" s="80"/>
      <c r="N11" s="80"/>
      <c r="O11" s="80"/>
      <c r="P11" s="82"/>
      <c r="Q11" s="80"/>
      <c r="R11" s="82">
        <v>60</v>
      </c>
      <c r="S11" s="82"/>
      <c r="T11" s="82">
        <v>2836.2</v>
      </c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2">
        <v>2836.2</v>
      </c>
      <c r="AK11" s="80"/>
      <c r="AL11" s="80"/>
      <c r="AM11" s="80"/>
      <c r="AN11" s="80"/>
      <c r="AO11" s="80"/>
      <c r="AP11" s="82">
        <v>2836.2</v>
      </c>
      <c r="AQ11" s="80"/>
      <c r="AR11" s="80"/>
      <c r="AS11" s="80"/>
      <c r="AT11" s="80"/>
      <c r="AU11" s="82">
        <v>60</v>
      </c>
      <c r="AV11" s="80"/>
      <c r="AW11" s="85">
        <v>280</v>
      </c>
      <c r="AX11" s="224"/>
      <c r="AY11" s="225"/>
      <c r="AZ11" s="226"/>
      <c r="BA11" s="225"/>
      <c r="BB11" s="225"/>
      <c r="BC11" s="225"/>
      <c r="BD11" s="225"/>
      <c r="BE11" s="226"/>
      <c r="BF11" s="223"/>
      <c r="BG11" s="227"/>
      <c r="BH11" s="227"/>
      <c r="BI11" s="227"/>
      <c r="BJ11" s="227"/>
      <c r="BK11" s="227"/>
      <c r="BL11" s="227"/>
      <c r="BM11" s="227"/>
      <c r="BN11" s="227"/>
      <c r="BO11" s="227"/>
      <c r="BP11" s="227"/>
      <c r="BQ11" s="227"/>
      <c r="BR11" s="227"/>
      <c r="BS11" s="227"/>
      <c r="BT11" s="227"/>
      <c r="BU11" s="227"/>
      <c r="BV11" s="227"/>
      <c r="BW11" s="227"/>
      <c r="BX11" s="227"/>
      <c r="BY11" s="227"/>
    </row>
    <row r="12" spans="1:77" s="228" customFormat="1" ht="15">
      <c r="A12" s="79"/>
      <c r="B12" s="265"/>
      <c r="C12" s="81"/>
      <c r="D12" s="85"/>
      <c r="E12" s="82"/>
      <c r="F12" s="82"/>
      <c r="G12" s="82"/>
      <c r="H12" s="82"/>
      <c r="I12" s="80"/>
      <c r="J12" s="82"/>
      <c r="K12" s="82"/>
      <c r="L12" s="85"/>
      <c r="M12" s="80"/>
      <c r="N12" s="80"/>
      <c r="O12" s="80"/>
      <c r="P12" s="82"/>
      <c r="Q12" s="80"/>
      <c r="R12" s="82"/>
      <c r="S12" s="82"/>
      <c r="T12" s="82"/>
      <c r="U12" s="80"/>
      <c r="V12" s="80"/>
      <c r="W12" s="80"/>
      <c r="X12" s="80"/>
      <c r="Y12" s="80"/>
      <c r="Z12" s="80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80"/>
      <c r="AS12" s="80"/>
      <c r="AT12" s="80"/>
      <c r="AU12" s="82"/>
      <c r="AV12" s="80"/>
      <c r="AW12" s="85"/>
      <c r="AX12" s="224"/>
      <c r="AY12" s="225"/>
      <c r="AZ12" s="226"/>
      <c r="BA12" s="225"/>
      <c r="BB12" s="225"/>
      <c r="BC12" s="225"/>
      <c r="BD12" s="225"/>
      <c r="BE12" s="226"/>
      <c r="BF12" s="223"/>
      <c r="BG12" s="227"/>
      <c r="BH12" s="227"/>
      <c r="BI12" s="227"/>
      <c r="BJ12" s="227"/>
      <c r="BK12" s="227"/>
      <c r="BL12" s="227"/>
      <c r="BM12" s="227"/>
      <c r="BN12" s="227"/>
      <c r="BO12" s="227"/>
      <c r="BP12" s="227"/>
      <c r="BQ12" s="227"/>
      <c r="BR12" s="227"/>
      <c r="BS12" s="227"/>
      <c r="BT12" s="227"/>
      <c r="BU12" s="227"/>
      <c r="BV12" s="227"/>
      <c r="BW12" s="227"/>
      <c r="BX12" s="227"/>
      <c r="BY12" s="227"/>
    </row>
    <row r="13" spans="1:77" s="228" customFormat="1" ht="15">
      <c r="A13" s="79"/>
      <c r="B13" s="265"/>
      <c r="C13" s="81"/>
      <c r="D13" s="85"/>
      <c r="E13" s="82"/>
      <c r="F13" s="82"/>
      <c r="G13" s="82"/>
      <c r="H13" s="82"/>
      <c r="I13" s="80"/>
      <c r="J13" s="82"/>
      <c r="K13" s="82"/>
      <c r="L13" s="85"/>
      <c r="M13" s="80"/>
      <c r="N13" s="80"/>
      <c r="O13" s="80"/>
      <c r="P13" s="82"/>
      <c r="Q13" s="80"/>
      <c r="R13" s="82"/>
      <c r="S13" s="82"/>
      <c r="T13" s="82"/>
      <c r="U13" s="80"/>
      <c r="V13" s="80"/>
      <c r="W13" s="80"/>
      <c r="X13" s="80"/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U13" s="82"/>
      <c r="AV13" s="80"/>
      <c r="AW13" s="79"/>
      <c r="AX13" s="224"/>
      <c r="AY13" s="225"/>
      <c r="AZ13" s="226"/>
      <c r="BA13" s="225"/>
      <c r="BB13" s="225"/>
      <c r="BC13" s="225"/>
      <c r="BD13" s="225"/>
      <c r="BE13" s="226"/>
      <c r="BF13" s="223"/>
      <c r="BG13" s="227"/>
      <c r="BH13" s="227"/>
      <c r="BI13" s="227"/>
      <c r="BJ13" s="227"/>
      <c r="BK13" s="227"/>
      <c r="BL13" s="227"/>
      <c r="BM13" s="227"/>
      <c r="BN13" s="227"/>
      <c r="BO13" s="227"/>
      <c r="BP13" s="227"/>
      <c r="BQ13" s="227"/>
      <c r="BR13" s="227"/>
      <c r="BS13" s="227"/>
      <c r="BT13" s="227"/>
      <c r="BU13" s="227"/>
      <c r="BV13" s="227"/>
      <c r="BW13" s="227"/>
      <c r="BX13" s="227"/>
      <c r="BY13" s="227"/>
    </row>
    <row r="14" spans="1:77" s="228" customFormat="1" ht="15" hidden="1">
      <c r="A14" s="79"/>
      <c r="B14" s="265"/>
      <c r="C14" s="81"/>
      <c r="D14" s="85"/>
      <c r="E14" s="82"/>
      <c r="F14" s="82"/>
      <c r="G14" s="82"/>
      <c r="H14" s="82"/>
      <c r="I14" s="80"/>
      <c r="J14" s="82"/>
      <c r="K14" s="82"/>
      <c r="L14" s="85"/>
      <c r="M14" s="80"/>
      <c r="N14" s="80"/>
      <c r="O14" s="80"/>
      <c r="P14" s="82"/>
      <c r="Q14" s="80"/>
      <c r="R14" s="82"/>
      <c r="S14" s="82"/>
      <c r="T14" s="82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0"/>
      <c r="AU14" s="82"/>
      <c r="AV14" s="80"/>
      <c r="AW14" s="79"/>
      <c r="AX14" s="224"/>
      <c r="AY14" s="225"/>
      <c r="AZ14" s="226"/>
      <c r="BA14" s="225"/>
      <c r="BB14" s="225"/>
      <c r="BC14" s="225"/>
      <c r="BD14" s="225"/>
      <c r="BE14" s="226"/>
      <c r="BF14" s="223"/>
      <c r="BG14" s="227"/>
      <c r="BH14" s="227"/>
      <c r="BI14" s="227"/>
      <c r="BJ14" s="227"/>
      <c r="BK14" s="227"/>
      <c r="BL14" s="227"/>
      <c r="BM14" s="227"/>
      <c r="BN14" s="227"/>
      <c r="BO14" s="227"/>
      <c r="BP14" s="227"/>
      <c r="BQ14" s="227"/>
      <c r="BR14" s="227"/>
      <c r="BS14" s="227"/>
      <c r="BT14" s="227"/>
      <c r="BU14" s="227"/>
      <c r="BV14" s="227"/>
      <c r="BW14" s="227"/>
      <c r="BX14" s="227"/>
      <c r="BY14" s="227"/>
    </row>
    <row r="15" spans="1:77" s="144" customFormat="1" ht="15" hidden="1">
      <c r="A15" s="79"/>
      <c r="B15" s="86"/>
      <c r="C15" s="84"/>
      <c r="D15" s="85"/>
      <c r="E15" s="85"/>
      <c r="F15" s="85"/>
      <c r="G15" s="82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  <c r="AL15" s="85"/>
      <c r="AM15" s="85"/>
      <c r="AN15" s="85"/>
      <c r="AO15" s="85"/>
      <c r="AP15" s="85"/>
      <c r="AQ15" s="85"/>
      <c r="AR15" s="85"/>
      <c r="AS15" s="85"/>
      <c r="AT15" s="85"/>
      <c r="AU15" s="85"/>
      <c r="AV15" s="85"/>
      <c r="AW15" s="85"/>
      <c r="AX15" s="87"/>
      <c r="AY15" s="88"/>
      <c r="AZ15" s="88"/>
      <c r="BA15" s="88"/>
      <c r="BB15" s="88"/>
      <c r="BC15" s="88"/>
      <c r="BD15" s="88"/>
      <c r="BE15" s="88"/>
      <c r="BF15" s="84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</row>
    <row r="16" spans="1:77" s="144" customFormat="1" ht="15" hidden="1">
      <c r="A16" s="79"/>
      <c r="B16" s="86"/>
      <c r="C16" s="84"/>
      <c r="D16" s="85"/>
      <c r="E16" s="85"/>
      <c r="F16" s="85"/>
      <c r="G16" s="82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  <c r="AA16" s="85"/>
      <c r="AB16" s="85"/>
      <c r="AC16" s="85"/>
      <c r="AD16" s="85"/>
      <c r="AE16" s="85"/>
      <c r="AF16" s="85"/>
      <c r="AG16" s="85"/>
      <c r="AH16" s="85"/>
      <c r="AI16" s="85"/>
      <c r="AJ16" s="85"/>
      <c r="AK16" s="85"/>
      <c r="AL16" s="85"/>
      <c r="AM16" s="85"/>
      <c r="AN16" s="85"/>
      <c r="AO16" s="85"/>
      <c r="AP16" s="85"/>
      <c r="AQ16" s="85"/>
      <c r="AR16" s="85"/>
      <c r="AS16" s="85"/>
      <c r="AT16" s="85"/>
      <c r="AU16" s="85"/>
      <c r="AV16" s="85"/>
      <c r="AW16" s="85"/>
      <c r="AX16" s="87"/>
      <c r="AY16" s="88"/>
      <c r="AZ16" s="88"/>
      <c r="BA16" s="88"/>
      <c r="BB16" s="88"/>
      <c r="BC16" s="88"/>
      <c r="BD16" s="88"/>
      <c r="BE16" s="88"/>
      <c r="BF16" s="89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</row>
    <row r="17" spans="1:77" s="144" customFormat="1" ht="15" hidden="1">
      <c r="A17" s="79"/>
      <c r="B17" s="86"/>
      <c r="C17" s="84"/>
      <c r="D17" s="85"/>
      <c r="E17" s="85"/>
      <c r="F17" s="85"/>
      <c r="G17" s="82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85"/>
      <c r="AE17" s="85"/>
      <c r="AF17" s="85"/>
      <c r="AG17" s="85"/>
      <c r="AH17" s="85"/>
      <c r="AI17" s="85"/>
      <c r="AJ17" s="85"/>
      <c r="AK17" s="85"/>
      <c r="AL17" s="85"/>
      <c r="AM17" s="85"/>
      <c r="AN17" s="85"/>
      <c r="AO17" s="85"/>
      <c r="AP17" s="85"/>
      <c r="AQ17" s="85"/>
      <c r="AR17" s="85"/>
      <c r="AS17" s="85"/>
      <c r="AT17" s="85"/>
      <c r="AU17" s="85"/>
      <c r="AV17" s="85"/>
      <c r="AW17" s="85"/>
      <c r="AX17" s="87"/>
      <c r="AY17" s="88"/>
      <c r="AZ17" s="88"/>
      <c r="BA17" s="88"/>
      <c r="BB17" s="88"/>
      <c r="BC17" s="88"/>
      <c r="BD17" s="88"/>
      <c r="BE17" s="88"/>
      <c r="BF17" s="84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</row>
    <row r="18" spans="1:77" s="144" customFormat="1" ht="15" hidden="1">
      <c r="A18" s="79"/>
      <c r="B18" s="86"/>
      <c r="C18" s="84"/>
      <c r="D18" s="85"/>
      <c r="E18" s="85"/>
      <c r="F18" s="85"/>
      <c r="G18" s="82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5"/>
      <c r="AB18" s="85"/>
      <c r="AC18" s="85"/>
      <c r="AD18" s="85"/>
      <c r="AE18" s="85"/>
      <c r="AF18" s="85"/>
      <c r="AG18" s="85"/>
      <c r="AH18" s="85"/>
      <c r="AI18" s="85"/>
      <c r="AJ18" s="85"/>
      <c r="AK18" s="85"/>
      <c r="AL18" s="85"/>
      <c r="AM18" s="85"/>
      <c r="AN18" s="85"/>
      <c r="AO18" s="85"/>
      <c r="AP18" s="85"/>
      <c r="AQ18" s="85"/>
      <c r="AR18" s="85"/>
      <c r="AS18" s="85"/>
      <c r="AT18" s="85"/>
      <c r="AU18" s="85"/>
      <c r="AV18" s="85"/>
      <c r="AW18" s="85"/>
      <c r="AX18" s="87"/>
      <c r="AY18" s="88"/>
      <c r="AZ18" s="88"/>
      <c r="BA18" s="88"/>
      <c r="BB18" s="88"/>
      <c r="BC18" s="88"/>
      <c r="BD18" s="88"/>
      <c r="BE18" s="88"/>
      <c r="BF18" s="84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</row>
    <row r="19" spans="1:77" ht="15">
      <c r="A19" s="79"/>
      <c r="B19" s="83" t="s">
        <v>100</v>
      </c>
      <c r="C19" s="84"/>
      <c r="D19" s="85"/>
      <c r="E19" s="85"/>
      <c r="F19" s="94">
        <f aca="true" t="shared" si="0" ref="F19:AK19">SUM(F9:F18)</f>
        <v>8</v>
      </c>
      <c r="G19" s="94">
        <f t="shared" si="0"/>
        <v>47</v>
      </c>
      <c r="H19" s="94">
        <f t="shared" si="0"/>
        <v>278</v>
      </c>
      <c r="I19" s="94">
        <f t="shared" si="0"/>
        <v>0</v>
      </c>
      <c r="J19" s="94">
        <f t="shared" si="0"/>
        <v>0</v>
      </c>
      <c r="K19" s="94">
        <f t="shared" si="0"/>
        <v>1560</v>
      </c>
      <c r="L19" s="94">
        <f t="shared" si="0"/>
        <v>560</v>
      </c>
      <c r="M19" s="94">
        <f t="shared" si="0"/>
        <v>0</v>
      </c>
      <c r="N19" s="94">
        <f t="shared" si="0"/>
        <v>0</v>
      </c>
      <c r="O19" s="94">
        <f t="shared" si="0"/>
        <v>0</v>
      </c>
      <c r="P19" s="94">
        <f t="shared" si="0"/>
        <v>0</v>
      </c>
      <c r="Q19" s="94">
        <f t="shared" si="0"/>
        <v>0</v>
      </c>
      <c r="R19" s="94">
        <f t="shared" si="0"/>
        <v>119</v>
      </c>
      <c r="S19" s="234">
        <f t="shared" si="0"/>
        <v>0</v>
      </c>
      <c r="T19" s="234">
        <f t="shared" si="0"/>
        <v>5620.799999999999</v>
      </c>
      <c r="U19" s="234">
        <f t="shared" si="0"/>
        <v>0</v>
      </c>
      <c r="V19" s="234">
        <f t="shared" si="0"/>
        <v>0</v>
      </c>
      <c r="W19" s="234">
        <f t="shared" si="0"/>
        <v>0</v>
      </c>
      <c r="X19" s="234">
        <f t="shared" si="0"/>
        <v>0</v>
      </c>
      <c r="Y19" s="234">
        <f t="shared" si="0"/>
        <v>0</v>
      </c>
      <c r="Z19" s="234">
        <f t="shared" si="0"/>
        <v>0</v>
      </c>
      <c r="AA19" s="234">
        <f t="shared" si="0"/>
        <v>0</v>
      </c>
      <c r="AB19" s="234">
        <f t="shared" si="0"/>
        <v>0</v>
      </c>
      <c r="AC19" s="234">
        <f t="shared" si="0"/>
        <v>0</v>
      </c>
      <c r="AD19" s="234">
        <f t="shared" si="0"/>
        <v>0</v>
      </c>
      <c r="AE19" s="234">
        <f t="shared" si="0"/>
        <v>0</v>
      </c>
      <c r="AF19" s="234">
        <f t="shared" si="0"/>
        <v>0</v>
      </c>
      <c r="AG19" s="234">
        <f t="shared" si="0"/>
        <v>0</v>
      </c>
      <c r="AH19" s="234">
        <f t="shared" si="0"/>
        <v>0</v>
      </c>
      <c r="AI19" s="234">
        <f t="shared" si="0"/>
        <v>0</v>
      </c>
      <c r="AJ19" s="234">
        <f t="shared" si="0"/>
        <v>5620.799999999999</v>
      </c>
      <c r="AK19" s="234">
        <f t="shared" si="0"/>
        <v>0</v>
      </c>
      <c r="AL19" s="234">
        <f aca="true" t="shared" si="1" ref="AL19:BF19">SUM(AL9:AL18)</f>
        <v>0</v>
      </c>
      <c r="AM19" s="234">
        <f t="shared" si="1"/>
        <v>0</v>
      </c>
      <c r="AN19" s="234">
        <f t="shared" si="1"/>
        <v>0</v>
      </c>
      <c r="AO19" s="234">
        <f t="shared" si="1"/>
        <v>0</v>
      </c>
      <c r="AP19" s="234">
        <f t="shared" si="1"/>
        <v>5620.799999999999</v>
      </c>
      <c r="AQ19" s="234">
        <f t="shared" si="1"/>
        <v>0</v>
      </c>
      <c r="AR19" s="234">
        <f t="shared" si="1"/>
        <v>0</v>
      </c>
      <c r="AS19" s="234">
        <f t="shared" si="1"/>
        <v>0</v>
      </c>
      <c r="AT19" s="234">
        <f t="shared" si="1"/>
        <v>0</v>
      </c>
      <c r="AU19" s="234">
        <f t="shared" si="1"/>
        <v>119</v>
      </c>
      <c r="AV19" s="234">
        <f t="shared" si="1"/>
        <v>0</v>
      </c>
      <c r="AW19" s="234">
        <f t="shared" si="1"/>
        <v>560</v>
      </c>
      <c r="AX19" s="234">
        <f t="shared" si="1"/>
        <v>0</v>
      </c>
      <c r="AY19" s="234">
        <f t="shared" si="1"/>
        <v>0</v>
      </c>
      <c r="AZ19" s="234">
        <f t="shared" si="1"/>
        <v>0</v>
      </c>
      <c r="BA19" s="234">
        <f t="shared" si="1"/>
        <v>0</v>
      </c>
      <c r="BB19" s="234">
        <f t="shared" si="1"/>
        <v>0</v>
      </c>
      <c r="BC19" s="234">
        <f t="shared" si="1"/>
        <v>0</v>
      </c>
      <c r="BD19" s="234">
        <f t="shared" si="1"/>
        <v>0</v>
      </c>
      <c r="BE19" s="234">
        <f t="shared" si="1"/>
        <v>0</v>
      </c>
      <c r="BF19" s="234">
        <f t="shared" si="1"/>
        <v>0</v>
      </c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</row>
    <row r="20" spans="1:77" ht="12.75">
      <c r="A20" s="29"/>
      <c r="B20" s="278"/>
      <c r="C20" s="29"/>
      <c r="D20" s="27"/>
      <c r="E20" s="29"/>
      <c r="F20" s="229"/>
      <c r="G20" s="29"/>
      <c r="H20" s="29"/>
      <c r="I20" s="27"/>
      <c r="J20" s="27"/>
      <c r="K20" s="27"/>
      <c r="L20" s="27"/>
      <c r="M20" s="27"/>
      <c r="N20" s="27"/>
      <c r="O20" s="27"/>
      <c r="P20" s="29"/>
      <c r="Q20" s="27"/>
      <c r="R20" s="29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9"/>
      <c r="AX20" s="27"/>
      <c r="AY20" s="27"/>
      <c r="AZ20" s="27"/>
      <c r="BA20" s="27"/>
      <c r="BB20" s="27"/>
      <c r="BC20" s="27"/>
      <c r="BD20" s="27"/>
      <c r="BE20" s="27"/>
      <c r="BF20" s="27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</row>
    <row r="21" spans="1:77" ht="12.75">
      <c r="A21" s="29"/>
      <c r="B21" s="278"/>
      <c r="C21" s="29"/>
      <c r="D21" s="27"/>
      <c r="E21" s="29"/>
      <c r="F21" s="229"/>
      <c r="G21" s="29"/>
      <c r="H21" s="29"/>
      <c r="I21" s="27"/>
      <c r="J21" s="27"/>
      <c r="K21" s="27"/>
      <c r="L21" s="27"/>
      <c r="M21" s="27"/>
      <c r="N21" s="27"/>
      <c r="O21" s="27"/>
      <c r="P21" s="29"/>
      <c r="Q21" s="27"/>
      <c r="R21" s="29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9"/>
      <c r="AX21" s="27"/>
      <c r="AY21" s="27"/>
      <c r="AZ21" s="27"/>
      <c r="BA21" s="27"/>
      <c r="BB21" s="27"/>
      <c r="BC21" s="27"/>
      <c r="BD21" s="27"/>
      <c r="BE21" s="27"/>
      <c r="BF21" s="27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</row>
    <row r="22" spans="1:77" ht="12.75">
      <c r="A22" s="29"/>
      <c r="B22" s="279"/>
      <c r="C22" s="29"/>
      <c r="D22" s="33"/>
      <c r="E22" s="266"/>
      <c r="F22" s="266"/>
      <c r="G22" s="266"/>
      <c r="H22" s="32"/>
      <c r="I22" s="267"/>
      <c r="J22" s="27"/>
      <c r="K22" s="27"/>
      <c r="L22" s="27"/>
      <c r="M22" s="27"/>
      <c r="N22" s="27"/>
      <c r="O22" s="27"/>
      <c r="P22" s="29"/>
      <c r="Q22" s="27"/>
      <c r="R22" s="29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9"/>
      <c r="AX22" s="27"/>
      <c r="AY22" s="27"/>
      <c r="AZ22" s="27"/>
      <c r="BA22" s="27"/>
      <c r="BB22" s="27"/>
      <c r="BC22" s="27"/>
      <c r="BD22" s="27"/>
      <c r="BE22" s="27"/>
      <c r="BF22" s="27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</row>
    <row r="23" spans="1:77" ht="12.75">
      <c r="A23" s="229"/>
      <c r="B23" s="30"/>
      <c r="C23" s="229"/>
      <c r="D23" s="30"/>
      <c r="E23" s="229"/>
      <c r="F23" s="229"/>
      <c r="G23" s="229"/>
      <c r="H23" s="229"/>
      <c r="I23" s="30"/>
      <c r="J23" s="30"/>
      <c r="K23" s="30"/>
      <c r="L23" s="30"/>
      <c r="M23" s="30"/>
      <c r="N23" s="30"/>
      <c r="O23" s="30"/>
      <c r="P23" s="229"/>
      <c r="Q23" s="30"/>
      <c r="R23" s="229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229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</row>
    <row r="24" spans="1:77" ht="12.75">
      <c r="A24" s="229"/>
      <c r="B24" s="30"/>
      <c r="C24" s="229"/>
      <c r="D24" s="30"/>
      <c r="E24" s="229"/>
      <c r="F24" s="229"/>
      <c r="G24" s="229"/>
      <c r="H24" s="229"/>
      <c r="I24" s="30"/>
      <c r="J24" s="30"/>
      <c r="K24" s="30"/>
      <c r="L24" s="30"/>
      <c r="M24" s="30"/>
      <c r="N24" s="30"/>
      <c r="O24" s="30"/>
      <c r="P24" s="229"/>
      <c r="Q24" s="30"/>
      <c r="R24" s="229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229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</row>
    <row r="25" spans="1:77" ht="12.75">
      <c r="A25" s="229"/>
      <c r="B25" s="30"/>
      <c r="C25" s="229"/>
      <c r="D25" s="30"/>
      <c r="E25" s="229"/>
      <c r="F25" s="229"/>
      <c r="G25" s="229"/>
      <c r="H25" s="229"/>
      <c r="I25" s="30"/>
      <c r="J25" s="30"/>
      <c r="K25" s="30"/>
      <c r="L25" s="30"/>
      <c r="M25" s="30"/>
      <c r="N25" s="30"/>
      <c r="O25" s="30"/>
      <c r="P25" s="229"/>
      <c r="Q25" s="30"/>
      <c r="R25" s="229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229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</row>
    <row r="26" spans="1:77" ht="12.75">
      <c r="A26" s="229"/>
      <c r="B26" s="30"/>
      <c r="C26" s="229"/>
      <c r="D26" s="30"/>
      <c r="E26" s="229"/>
      <c r="F26" s="229"/>
      <c r="G26" s="229"/>
      <c r="H26" s="229"/>
      <c r="I26" s="30"/>
      <c r="J26" s="30"/>
      <c r="K26" s="30"/>
      <c r="L26" s="30"/>
      <c r="M26" s="30"/>
      <c r="N26" s="30"/>
      <c r="O26" s="30"/>
      <c r="P26" s="229"/>
      <c r="Q26" s="30"/>
      <c r="R26" s="229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229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</row>
    <row r="27" spans="1:77" ht="12.75">
      <c r="A27" s="229"/>
      <c r="B27" s="30"/>
      <c r="C27" s="229"/>
      <c r="D27" s="30"/>
      <c r="E27" s="229"/>
      <c r="F27" s="229"/>
      <c r="G27" s="229"/>
      <c r="H27" s="229"/>
      <c r="I27" s="30"/>
      <c r="J27" s="30"/>
      <c r="K27" s="30"/>
      <c r="L27" s="30"/>
      <c r="M27" s="30"/>
      <c r="N27" s="30"/>
      <c r="O27" s="30"/>
      <c r="P27" s="229"/>
      <c r="Q27" s="30"/>
      <c r="R27" s="229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229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</row>
    <row r="28" spans="1:77" ht="12.75">
      <c r="A28" s="229"/>
      <c r="B28" s="30"/>
      <c r="C28" s="229"/>
      <c r="D28" s="30"/>
      <c r="E28" s="229"/>
      <c r="F28" s="229"/>
      <c r="G28" s="229"/>
      <c r="H28" s="229"/>
      <c r="I28" s="30"/>
      <c r="J28" s="30"/>
      <c r="K28" s="30"/>
      <c r="L28" s="30"/>
      <c r="M28" s="30"/>
      <c r="N28" s="30"/>
      <c r="O28" s="30"/>
      <c r="P28" s="229"/>
      <c r="Q28" s="30"/>
      <c r="R28" s="229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229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</row>
    <row r="29" spans="1:77" ht="12.75">
      <c r="A29" s="229"/>
      <c r="B29" s="30"/>
      <c r="C29" s="229"/>
      <c r="D29" s="30"/>
      <c r="E29" s="229"/>
      <c r="F29" s="229"/>
      <c r="G29" s="229"/>
      <c r="H29" s="229"/>
      <c r="I29" s="30"/>
      <c r="J29" s="30"/>
      <c r="K29" s="30"/>
      <c r="L29" s="30"/>
      <c r="M29" s="30"/>
      <c r="N29" s="30"/>
      <c r="O29" s="30"/>
      <c r="P29" s="229"/>
      <c r="Q29" s="30"/>
      <c r="R29" s="229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229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</row>
    <row r="30" spans="1:77" ht="12.75">
      <c r="A30" s="229"/>
      <c r="B30" s="30"/>
      <c r="C30" s="229"/>
      <c r="D30" s="30"/>
      <c r="E30" s="229"/>
      <c r="F30" s="229"/>
      <c r="G30" s="229"/>
      <c r="H30" s="229"/>
      <c r="I30" s="30"/>
      <c r="J30" s="30"/>
      <c r="K30" s="30"/>
      <c r="L30" s="30"/>
      <c r="M30" s="30"/>
      <c r="N30" s="30"/>
      <c r="O30" s="30"/>
      <c r="P30" s="229"/>
      <c r="Q30" s="30"/>
      <c r="R30" s="229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229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</row>
    <row r="31" spans="1:77" ht="12.75">
      <c r="A31" s="229"/>
      <c r="B31" s="30"/>
      <c r="C31" s="229"/>
      <c r="D31" s="30"/>
      <c r="E31" s="229"/>
      <c r="F31" s="229"/>
      <c r="G31" s="229"/>
      <c r="H31" s="229"/>
      <c r="I31" s="30"/>
      <c r="J31" s="30"/>
      <c r="K31" s="30"/>
      <c r="L31" s="30"/>
      <c r="M31" s="30"/>
      <c r="N31" s="30"/>
      <c r="O31" s="30"/>
      <c r="P31" s="229"/>
      <c r="Q31" s="30"/>
      <c r="R31" s="229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229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</row>
    <row r="32" spans="1:77" ht="12.75">
      <c r="A32" s="229"/>
      <c r="B32" s="30"/>
      <c r="C32" s="229"/>
      <c r="D32" s="30"/>
      <c r="E32" s="229"/>
      <c r="F32" s="229"/>
      <c r="G32" s="229"/>
      <c r="H32" s="229"/>
      <c r="I32" s="30"/>
      <c r="J32" s="30"/>
      <c r="K32" s="30"/>
      <c r="L32" s="30"/>
      <c r="M32" s="30"/>
      <c r="N32" s="30"/>
      <c r="O32" s="30"/>
      <c r="P32" s="229"/>
      <c r="Q32" s="30"/>
      <c r="R32" s="229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229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</row>
    <row r="33" spans="1:77" ht="12.75">
      <c r="A33" s="229"/>
      <c r="B33" s="30"/>
      <c r="C33" s="229"/>
      <c r="D33" s="30"/>
      <c r="E33" s="229"/>
      <c r="F33" s="229"/>
      <c r="G33" s="229"/>
      <c r="H33" s="229"/>
      <c r="I33" s="30"/>
      <c r="J33" s="30"/>
      <c r="K33" s="30"/>
      <c r="L33" s="30"/>
      <c r="M33" s="30"/>
      <c r="N33" s="30"/>
      <c r="O33" s="30"/>
      <c r="P33" s="229"/>
      <c r="Q33" s="30"/>
      <c r="R33" s="229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229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</row>
    <row r="34" spans="1:77" ht="12.75">
      <c r="A34" s="229"/>
      <c r="B34" s="30"/>
      <c r="C34" s="229"/>
      <c r="D34" s="30"/>
      <c r="E34" s="229"/>
      <c r="F34" s="229"/>
      <c r="G34" s="229"/>
      <c r="H34" s="229"/>
      <c r="I34" s="30"/>
      <c r="J34" s="30"/>
      <c r="K34" s="30"/>
      <c r="L34" s="30"/>
      <c r="M34" s="30"/>
      <c r="N34" s="30"/>
      <c r="O34" s="30"/>
      <c r="P34" s="229"/>
      <c r="Q34" s="30"/>
      <c r="R34" s="229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229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</row>
    <row r="35" spans="1:77" ht="12.75">
      <c r="A35" s="229"/>
      <c r="B35" s="30"/>
      <c r="C35" s="229"/>
      <c r="D35" s="30"/>
      <c r="E35" s="229"/>
      <c r="F35" s="229"/>
      <c r="G35" s="229"/>
      <c r="H35" s="229"/>
      <c r="I35" s="30"/>
      <c r="J35" s="30"/>
      <c r="K35" s="30"/>
      <c r="L35" s="30"/>
      <c r="M35" s="30"/>
      <c r="N35" s="30"/>
      <c r="O35" s="30"/>
      <c r="P35" s="229"/>
      <c r="Q35" s="30"/>
      <c r="R35" s="229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229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</row>
    <row r="36" spans="1:77" ht="12.75">
      <c r="A36" s="229"/>
      <c r="B36" s="30"/>
      <c r="C36" s="229"/>
      <c r="D36" s="30"/>
      <c r="E36" s="229"/>
      <c r="F36" s="229"/>
      <c r="G36" s="229"/>
      <c r="H36" s="229"/>
      <c r="I36" s="30"/>
      <c r="J36" s="30"/>
      <c r="K36" s="30"/>
      <c r="L36" s="30"/>
      <c r="M36" s="30"/>
      <c r="N36" s="30"/>
      <c r="O36" s="30"/>
      <c r="P36" s="229"/>
      <c r="Q36" s="30"/>
      <c r="R36" s="229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229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</row>
    <row r="37" spans="1:77" ht="12.75">
      <c r="A37" s="229"/>
      <c r="B37" s="30"/>
      <c r="C37" s="229"/>
      <c r="D37" s="30"/>
      <c r="E37" s="229"/>
      <c r="F37" s="229"/>
      <c r="G37" s="229"/>
      <c r="H37" s="229"/>
      <c r="I37" s="30"/>
      <c r="J37" s="30"/>
      <c r="K37" s="30"/>
      <c r="L37" s="30"/>
      <c r="M37" s="30"/>
      <c r="N37" s="30"/>
      <c r="O37" s="30"/>
      <c r="P37" s="229"/>
      <c r="Q37" s="30"/>
      <c r="R37" s="229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229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</row>
    <row r="38" spans="1:77" ht="12.75">
      <c r="A38" s="229"/>
      <c r="B38" s="30"/>
      <c r="C38" s="229"/>
      <c r="D38" s="30"/>
      <c r="E38" s="229"/>
      <c r="F38" s="229"/>
      <c r="G38" s="229"/>
      <c r="H38" s="229"/>
      <c r="I38" s="30"/>
      <c r="J38" s="30"/>
      <c r="K38" s="30"/>
      <c r="L38" s="30"/>
      <c r="M38" s="30"/>
      <c r="N38" s="30"/>
      <c r="O38" s="30"/>
      <c r="P38" s="229"/>
      <c r="Q38" s="30"/>
      <c r="R38" s="229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229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</row>
    <row r="39" spans="1:77" ht="12.75">
      <c r="A39" s="229"/>
      <c r="B39" s="30"/>
      <c r="C39" s="229"/>
      <c r="D39" s="30"/>
      <c r="E39" s="229"/>
      <c r="F39" s="229"/>
      <c r="G39" s="229"/>
      <c r="H39" s="229"/>
      <c r="I39" s="30"/>
      <c r="J39" s="30"/>
      <c r="K39" s="30"/>
      <c r="L39" s="30"/>
      <c r="M39" s="30"/>
      <c r="N39" s="30"/>
      <c r="O39" s="30"/>
      <c r="P39" s="229"/>
      <c r="Q39" s="30"/>
      <c r="R39" s="229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229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0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</row>
    <row r="40" spans="1:77" ht="12.75">
      <c r="A40" s="229"/>
      <c r="B40" s="30"/>
      <c r="C40" s="229"/>
      <c r="D40" s="30"/>
      <c r="E40" s="229"/>
      <c r="F40" s="229"/>
      <c r="G40" s="229"/>
      <c r="H40" s="229"/>
      <c r="I40" s="30"/>
      <c r="J40" s="30"/>
      <c r="K40" s="30"/>
      <c r="L40" s="30"/>
      <c r="M40" s="30"/>
      <c r="N40" s="30"/>
      <c r="O40" s="30"/>
      <c r="P40" s="229"/>
      <c r="Q40" s="30"/>
      <c r="R40" s="229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229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  <c r="BI40" s="30"/>
      <c r="BJ40" s="30"/>
      <c r="BK40" s="30"/>
      <c r="BL40" s="30"/>
      <c r="BM40" s="30"/>
      <c r="BN40" s="30"/>
      <c r="BO40" s="30"/>
      <c r="BP40" s="30"/>
      <c r="BQ40" s="30"/>
      <c r="BR40" s="30"/>
      <c r="BS40" s="30"/>
      <c r="BT40" s="30"/>
      <c r="BU40" s="30"/>
      <c r="BV40" s="30"/>
      <c r="BW40" s="30"/>
      <c r="BX40" s="30"/>
      <c r="BY40" s="30"/>
    </row>
    <row r="41" spans="1:77" ht="12.75">
      <c r="A41" s="229"/>
      <c r="B41" s="30"/>
      <c r="C41" s="229"/>
      <c r="D41" s="30"/>
      <c r="E41" s="229"/>
      <c r="F41" s="229"/>
      <c r="G41" s="229"/>
      <c r="H41" s="229"/>
      <c r="I41" s="30"/>
      <c r="J41" s="30"/>
      <c r="K41" s="30"/>
      <c r="L41" s="30"/>
      <c r="M41" s="30"/>
      <c r="N41" s="30"/>
      <c r="O41" s="30"/>
      <c r="P41" s="229"/>
      <c r="Q41" s="30"/>
      <c r="R41" s="229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229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30"/>
      <c r="BL41" s="30"/>
      <c r="BM41" s="30"/>
      <c r="BN41" s="30"/>
      <c r="BO41" s="30"/>
      <c r="BP41" s="30"/>
      <c r="BQ41" s="30"/>
      <c r="BR41" s="30"/>
      <c r="BS41" s="30"/>
      <c r="BT41" s="30"/>
      <c r="BU41" s="30"/>
      <c r="BV41" s="30"/>
      <c r="BW41" s="30"/>
      <c r="BX41" s="30"/>
      <c r="BY41" s="30"/>
    </row>
    <row r="42" spans="1:77" ht="12.75">
      <c r="A42" s="229"/>
      <c r="B42" s="30"/>
      <c r="C42" s="229"/>
      <c r="D42" s="30"/>
      <c r="E42" s="229"/>
      <c r="F42" s="229"/>
      <c r="G42" s="229"/>
      <c r="H42" s="229"/>
      <c r="I42" s="30"/>
      <c r="J42" s="30"/>
      <c r="K42" s="30"/>
      <c r="L42" s="30"/>
      <c r="M42" s="30"/>
      <c r="N42" s="30"/>
      <c r="O42" s="30"/>
      <c r="P42" s="229"/>
      <c r="Q42" s="30"/>
      <c r="R42" s="229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229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30"/>
      <c r="BM42" s="30"/>
      <c r="BN42" s="30"/>
      <c r="BO42" s="30"/>
      <c r="BP42" s="30"/>
      <c r="BQ42" s="30"/>
      <c r="BR42" s="30"/>
      <c r="BS42" s="30"/>
      <c r="BT42" s="30"/>
      <c r="BU42" s="30"/>
      <c r="BV42" s="30"/>
      <c r="BW42" s="30"/>
      <c r="BX42" s="30"/>
      <c r="BY42" s="30"/>
    </row>
    <row r="43" spans="1:77" ht="12.75">
      <c r="A43" s="229"/>
      <c r="B43" s="30"/>
      <c r="C43" s="229"/>
      <c r="D43" s="30"/>
      <c r="E43" s="229"/>
      <c r="F43" s="229"/>
      <c r="G43" s="229"/>
      <c r="H43" s="229"/>
      <c r="I43" s="30"/>
      <c r="J43" s="30"/>
      <c r="K43" s="30"/>
      <c r="L43" s="30"/>
      <c r="M43" s="30"/>
      <c r="N43" s="30"/>
      <c r="O43" s="30"/>
      <c r="P43" s="229"/>
      <c r="Q43" s="30"/>
      <c r="R43" s="229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229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30"/>
      <c r="BQ43" s="30"/>
      <c r="BR43" s="30"/>
      <c r="BS43" s="30"/>
      <c r="BT43" s="30"/>
      <c r="BU43" s="30"/>
      <c r="BV43" s="30"/>
      <c r="BW43" s="30"/>
      <c r="BX43" s="30"/>
      <c r="BY43" s="30"/>
    </row>
    <row r="44" spans="1:77" ht="12.75">
      <c r="A44" s="229"/>
      <c r="B44" s="30"/>
      <c r="C44" s="229"/>
      <c r="D44" s="30"/>
      <c r="E44" s="229"/>
      <c r="F44" s="229"/>
      <c r="G44" s="229"/>
      <c r="H44" s="229"/>
      <c r="I44" s="30"/>
      <c r="J44" s="30"/>
      <c r="K44" s="30"/>
      <c r="L44" s="30"/>
      <c r="M44" s="30"/>
      <c r="N44" s="30"/>
      <c r="O44" s="30"/>
      <c r="P44" s="229"/>
      <c r="Q44" s="30"/>
      <c r="R44" s="229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229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30"/>
      <c r="BL44" s="30"/>
      <c r="BM44" s="30"/>
      <c r="BN44" s="30"/>
      <c r="BO44" s="30"/>
      <c r="BP44" s="30"/>
      <c r="BQ44" s="30"/>
      <c r="BR44" s="30"/>
      <c r="BS44" s="30"/>
      <c r="BT44" s="30"/>
      <c r="BU44" s="30"/>
      <c r="BV44" s="30"/>
      <c r="BW44" s="30"/>
      <c r="BX44" s="30"/>
      <c r="BY44" s="30"/>
    </row>
    <row r="45" spans="1:77" ht="12.75">
      <c r="A45" s="229"/>
      <c r="B45" s="30"/>
      <c r="C45" s="229"/>
      <c r="D45" s="30"/>
      <c r="E45" s="229"/>
      <c r="F45" s="229"/>
      <c r="G45" s="229"/>
      <c r="H45" s="229"/>
      <c r="I45" s="30"/>
      <c r="J45" s="30"/>
      <c r="K45" s="30"/>
      <c r="L45" s="30"/>
      <c r="M45" s="30"/>
      <c r="N45" s="30"/>
      <c r="O45" s="30"/>
      <c r="P45" s="229"/>
      <c r="Q45" s="30"/>
      <c r="R45" s="229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229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30"/>
      <c r="BQ45" s="30"/>
      <c r="BR45" s="30"/>
      <c r="BS45" s="30"/>
      <c r="BT45" s="30"/>
      <c r="BU45" s="30"/>
      <c r="BV45" s="30"/>
      <c r="BW45" s="30"/>
      <c r="BX45" s="30"/>
      <c r="BY45" s="30"/>
    </row>
    <row r="46" spans="1:77" ht="12.75">
      <c r="A46" s="229"/>
      <c r="B46" s="30"/>
      <c r="C46" s="229"/>
      <c r="D46" s="30"/>
      <c r="E46" s="229"/>
      <c r="F46" s="229"/>
      <c r="G46" s="229"/>
      <c r="H46" s="229"/>
      <c r="I46" s="30"/>
      <c r="J46" s="30"/>
      <c r="K46" s="30"/>
      <c r="L46" s="30"/>
      <c r="M46" s="30"/>
      <c r="N46" s="30"/>
      <c r="O46" s="30"/>
      <c r="P46" s="229"/>
      <c r="Q46" s="30"/>
      <c r="R46" s="229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229"/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H46" s="30"/>
      <c r="BI46" s="30"/>
      <c r="BJ46" s="30"/>
      <c r="BK46" s="30"/>
      <c r="BL46" s="30"/>
      <c r="BM46" s="30"/>
      <c r="BN46" s="30"/>
      <c r="BO46" s="30"/>
      <c r="BP46" s="30"/>
      <c r="BQ46" s="30"/>
      <c r="BR46" s="30"/>
      <c r="BS46" s="30"/>
      <c r="BT46" s="30"/>
      <c r="BU46" s="30"/>
      <c r="BV46" s="30"/>
      <c r="BW46" s="30"/>
      <c r="BX46" s="30"/>
      <c r="BY46" s="30"/>
    </row>
    <row r="47" spans="1:77" ht="12.75">
      <c r="A47" s="229"/>
      <c r="B47" s="30"/>
      <c r="C47" s="229"/>
      <c r="D47" s="30"/>
      <c r="E47" s="229"/>
      <c r="F47" s="229"/>
      <c r="G47" s="229"/>
      <c r="H47" s="229"/>
      <c r="I47" s="30"/>
      <c r="J47" s="30"/>
      <c r="K47" s="30"/>
      <c r="L47" s="30"/>
      <c r="M47" s="30"/>
      <c r="N47" s="30"/>
      <c r="O47" s="30"/>
      <c r="P47" s="229"/>
      <c r="Q47" s="30"/>
      <c r="R47" s="229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229"/>
      <c r="AX47" s="30"/>
      <c r="AY47" s="30"/>
      <c r="AZ47" s="30"/>
      <c r="BA47" s="30"/>
      <c r="BB47" s="30"/>
      <c r="BC47" s="30"/>
      <c r="BD47" s="30"/>
      <c r="BE47" s="30"/>
      <c r="BF47" s="30"/>
      <c r="BG47" s="30"/>
      <c r="BH47" s="30"/>
      <c r="BI47" s="30"/>
      <c r="BJ47" s="30"/>
      <c r="BK47" s="30"/>
      <c r="BL47" s="30"/>
      <c r="BM47" s="30"/>
      <c r="BN47" s="30"/>
      <c r="BO47" s="30"/>
      <c r="BP47" s="30"/>
      <c r="BQ47" s="30"/>
      <c r="BR47" s="30"/>
      <c r="BS47" s="30"/>
      <c r="BT47" s="30"/>
      <c r="BU47" s="30"/>
      <c r="BV47" s="30"/>
      <c r="BW47" s="30"/>
      <c r="BX47" s="30"/>
      <c r="BY47" s="30"/>
    </row>
    <row r="48" spans="1:77" ht="12.75">
      <c r="A48" s="229"/>
      <c r="B48" s="30"/>
      <c r="C48" s="229"/>
      <c r="D48" s="30"/>
      <c r="E48" s="229"/>
      <c r="F48" s="229"/>
      <c r="G48" s="229"/>
      <c r="H48" s="229"/>
      <c r="I48" s="30"/>
      <c r="J48" s="30"/>
      <c r="K48" s="30"/>
      <c r="L48" s="30"/>
      <c r="M48" s="30"/>
      <c r="N48" s="30"/>
      <c r="O48" s="30"/>
      <c r="P48" s="229"/>
      <c r="Q48" s="30"/>
      <c r="R48" s="229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229"/>
      <c r="AX48" s="30"/>
      <c r="AY48" s="30"/>
      <c r="AZ48" s="30"/>
      <c r="BA48" s="30"/>
      <c r="BB48" s="30"/>
      <c r="BC48" s="30"/>
      <c r="BD48" s="30"/>
      <c r="BE48" s="30"/>
      <c r="BF48" s="30"/>
      <c r="BG48" s="30"/>
      <c r="BH48" s="30"/>
      <c r="BI48" s="30"/>
      <c r="BJ48" s="30"/>
      <c r="BK48" s="30"/>
      <c r="BL48" s="30"/>
      <c r="BM48" s="30"/>
      <c r="BN48" s="30"/>
      <c r="BO48" s="30"/>
      <c r="BP48" s="30"/>
      <c r="BQ48" s="30"/>
      <c r="BR48" s="30"/>
      <c r="BS48" s="30"/>
      <c r="BT48" s="30"/>
      <c r="BU48" s="30"/>
      <c r="BV48" s="30"/>
      <c r="BW48" s="30"/>
      <c r="BX48" s="30"/>
      <c r="BY48" s="30"/>
    </row>
    <row r="49" spans="1:77" ht="12.75">
      <c r="A49" s="229"/>
      <c r="B49" s="30"/>
      <c r="C49" s="229"/>
      <c r="D49" s="30"/>
      <c r="E49" s="229"/>
      <c r="F49" s="229"/>
      <c r="G49" s="229"/>
      <c r="H49" s="229"/>
      <c r="I49" s="30"/>
      <c r="J49" s="30"/>
      <c r="K49" s="30"/>
      <c r="L49" s="30"/>
      <c r="M49" s="30"/>
      <c r="N49" s="30"/>
      <c r="O49" s="30"/>
      <c r="P49" s="229"/>
      <c r="Q49" s="30"/>
      <c r="R49" s="229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229"/>
      <c r="AX49" s="30"/>
      <c r="AY49" s="30"/>
      <c r="AZ49" s="30"/>
      <c r="BA49" s="30"/>
      <c r="BB49" s="30"/>
      <c r="BC49" s="30"/>
      <c r="BD49" s="30"/>
      <c r="BE49" s="30"/>
      <c r="BF49" s="30"/>
      <c r="BG49" s="30"/>
      <c r="BH49" s="30"/>
      <c r="BI49" s="30"/>
      <c r="BJ49" s="30"/>
      <c r="BK49" s="30"/>
      <c r="BL49" s="30"/>
      <c r="BM49" s="30"/>
      <c r="BN49" s="30"/>
      <c r="BO49" s="30"/>
      <c r="BP49" s="30"/>
      <c r="BQ49" s="30"/>
      <c r="BR49" s="30"/>
      <c r="BS49" s="30"/>
      <c r="BT49" s="30"/>
      <c r="BU49" s="30"/>
      <c r="BV49" s="30"/>
      <c r="BW49" s="30"/>
      <c r="BX49" s="30"/>
      <c r="BY49" s="30"/>
    </row>
    <row r="50" spans="1:77" ht="12.75">
      <c r="A50" s="229"/>
      <c r="B50" s="30"/>
      <c r="C50" s="229"/>
      <c r="D50" s="30"/>
      <c r="E50" s="229"/>
      <c r="F50" s="229"/>
      <c r="G50" s="229"/>
      <c r="H50" s="229"/>
      <c r="I50" s="30"/>
      <c r="J50" s="30"/>
      <c r="K50" s="30"/>
      <c r="L50" s="30"/>
      <c r="M50" s="30"/>
      <c r="N50" s="30"/>
      <c r="O50" s="30"/>
      <c r="P50" s="229"/>
      <c r="Q50" s="30"/>
      <c r="R50" s="229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229"/>
      <c r="AX50" s="30"/>
      <c r="AY50" s="30"/>
      <c r="AZ50" s="30"/>
      <c r="BA50" s="30"/>
      <c r="BB50" s="30"/>
      <c r="BC50" s="30"/>
      <c r="BD50" s="30"/>
      <c r="BE50" s="30"/>
      <c r="BF50" s="30"/>
      <c r="BG50" s="30"/>
      <c r="BH50" s="30"/>
      <c r="BI50" s="30"/>
      <c r="BJ50" s="30"/>
      <c r="BK50" s="30"/>
      <c r="BL50" s="30"/>
      <c r="BM50" s="30"/>
      <c r="BN50" s="30"/>
      <c r="BO50" s="30"/>
      <c r="BP50" s="30"/>
      <c r="BQ50" s="30"/>
      <c r="BR50" s="30"/>
      <c r="BS50" s="30"/>
      <c r="BT50" s="30"/>
      <c r="BU50" s="30"/>
      <c r="BV50" s="30"/>
      <c r="BW50" s="30"/>
      <c r="BX50" s="30"/>
      <c r="BY50" s="30"/>
    </row>
    <row r="51" spans="1:77" ht="12.75">
      <c r="A51" s="229"/>
      <c r="B51" s="30"/>
      <c r="C51" s="229"/>
      <c r="D51" s="30"/>
      <c r="E51" s="229"/>
      <c r="F51" s="229"/>
      <c r="G51" s="229"/>
      <c r="H51" s="229"/>
      <c r="I51" s="30"/>
      <c r="J51" s="30"/>
      <c r="K51" s="30"/>
      <c r="L51" s="30"/>
      <c r="M51" s="30"/>
      <c r="N51" s="30"/>
      <c r="O51" s="30"/>
      <c r="P51" s="229"/>
      <c r="Q51" s="30"/>
      <c r="R51" s="229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229"/>
      <c r="AX51" s="30"/>
      <c r="AY51" s="30"/>
      <c r="AZ51" s="30"/>
      <c r="BA51" s="30"/>
      <c r="BB51" s="30"/>
      <c r="BC51" s="30"/>
      <c r="BD51" s="30"/>
      <c r="BE51" s="30"/>
      <c r="BF51" s="30"/>
      <c r="BG51" s="30"/>
      <c r="BH51" s="30"/>
      <c r="BI51" s="30"/>
      <c r="BJ51" s="30"/>
      <c r="BK51" s="30"/>
      <c r="BL51" s="30"/>
      <c r="BM51" s="30"/>
      <c r="BN51" s="30"/>
      <c r="BO51" s="30"/>
      <c r="BP51" s="30"/>
      <c r="BQ51" s="30"/>
      <c r="BR51" s="30"/>
      <c r="BS51" s="30"/>
      <c r="BT51" s="30"/>
      <c r="BU51" s="30"/>
      <c r="BV51" s="30"/>
      <c r="BW51" s="30"/>
      <c r="BX51" s="30"/>
      <c r="BY51" s="30"/>
    </row>
    <row r="52" spans="1:77" ht="12.75">
      <c r="A52" s="229"/>
      <c r="B52" s="30"/>
      <c r="C52" s="229"/>
      <c r="D52" s="30"/>
      <c r="E52" s="229"/>
      <c r="F52" s="229"/>
      <c r="G52" s="229"/>
      <c r="H52" s="229"/>
      <c r="I52" s="30"/>
      <c r="J52" s="30"/>
      <c r="K52" s="30"/>
      <c r="L52" s="30"/>
      <c r="M52" s="30"/>
      <c r="N52" s="30"/>
      <c r="O52" s="30"/>
      <c r="P52" s="229"/>
      <c r="Q52" s="30"/>
      <c r="R52" s="229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229"/>
      <c r="AX52" s="30"/>
      <c r="AY52" s="30"/>
      <c r="AZ52" s="30"/>
      <c r="BA52" s="30"/>
      <c r="BB52" s="30"/>
      <c r="BC52" s="30"/>
      <c r="BD52" s="30"/>
      <c r="BE52" s="30"/>
      <c r="BF52" s="30"/>
      <c r="BG52" s="30"/>
      <c r="BH52" s="30"/>
      <c r="BI52" s="30"/>
      <c r="BJ52" s="30"/>
      <c r="BK52" s="30"/>
      <c r="BL52" s="30"/>
      <c r="BM52" s="30"/>
      <c r="BN52" s="30"/>
      <c r="BO52" s="30"/>
      <c r="BP52" s="30"/>
      <c r="BQ52" s="30"/>
      <c r="BR52" s="30"/>
      <c r="BS52" s="30"/>
      <c r="BT52" s="30"/>
      <c r="BU52" s="30"/>
      <c r="BV52" s="30"/>
      <c r="BW52" s="30"/>
      <c r="BX52" s="30"/>
      <c r="BY52" s="30"/>
    </row>
    <row r="53" spans="1:77" ht="12.75">
      <c r="A53" s="229"/>
      <c r="B53" s="30"/>
      <c r="C53" s="229"/>
      <c r="D53" s="30"/>
      <c r="E53" s="229"/>
      <c r="F53" s="229"/>
      <c r="G53" s="229"/>
      <c r="H53" s="229"/>
      <c r="I53" s="30"/>
      <c r="J53" s="30"/>
      <c r="K53" s="30"/>
      <c r="L53" s="30"/>
      <c r="M53" s="30"/>
      <c r="N53" s="30"/>
      <c r="O53" s="30"/>
      <c r="P53" s="229"/>
      <c r="Q53" s="30"/>
      <c r="R53" s="229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229"/>
      <c r="AX53" s="30"/>
      <c r="AY53" s="30"/>
      <c r="AZ53" s="30"/>
      <c r="BA53" s="30"/>
      <c r="BB53" s="30"/>
      <c r="BC53" s="30"/>
      <c r="BD53" s="30"/>
      <c r="BE53" s="30"/>
      <c r="BF53" s="30"/>
      <c r="BG53" s="30"/>
      <c r="BH53" s="30"/>
      <c r="BI53" s="30"/>
      <c r="BJ53" s="30"/>
      <c r="BK53" s="30"/>
      <c r="BL53" s="30"/>
      <c r="BM53" s="30"/>
      <c r="BN53" s="30"/>
      <c r="BO53" s="30"/>
      <c r="BP53" s="30"/>
      <c r="BQ53" s="30"/>
      <c r="BR53" s="30"/>
      <c r="BS53" s="30"/>
      <c r="BT53" s="30"/>
      <c r="BU53" s="30"/>
      <c r="BV53" s="30"/>
      <c r="BW53" s="30"/>
      <c r="BX53" s="30"/>
      <c r="BY53" s="30"/>
    </row>
    <row r="54" spans="1:77" ht="12.75">
      <c r="A54" s="229"/>
      <c r="B54" s="30"/>
      <c r="C54" s="229"/>
      <c r="D54" s="30"/>
      <c r="E54" s="229"/>
      <c r="F54" s="229"/>
      <c r="G54" s="229"/>
      <c r="H54" s="229"/>
      <c r="I54" s="30"/>
      <c r="J54" s="30"/>
      <c r="K54" s="30"/>
      <c r="L54" s="30"/>
      <c r="M54" s="30"/>
      <c r="N54" s="30"/>
      <c r="O54" s="30"/>
      <c r="P54" s="229"/>
      <c r="Q54" s="30"/>
      <c r="R54" s="229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229"/>
      <c r="AX54" s="30"/>
      <c r="AY54" s="30"/>
      <c r="AZ54" s="30"/>
      <c r="BA54" s="30"/>
      <c r="BB54" s="30"/>
      <c r="BC54" s="30"/>
      <c r="BD54" s="30"/>
      <c r="BE54" s="30"/>
      <c r="BF54" s="30"/>
      <c r="BG54" s="30"/>
      <c r="BH54" s="30"/>
      <c r="BI54" s="30"/>
      <c r="BJ54" s="30"/>
      <c r="BK54" s="30"/>
      <c r="BL54" s="30"/>
      <c r="BM54" s="30"/>
      <c r="BN54" s="30"/>
      <c r="BO54" s="30"/>
      <c r="BP54" s="30"/>
      <c r="BQ54" s="30"/>
      <c r="BR54" s="30"/>
      <c r="BS54" s="30"/>
      <c r="BT54" s="30"/>
      <c r="BU54" s="30"/>
      <c r="BV54" s="30"/>
      <c r="BW54" s="30"/>
      <c r="BX54" s="30"/>
      <c r="BY54" s="30"/>
    </row>
    <row r="55" spans="1:77" ht="12.75">
      <c r="A55" s="229"/>
      <c r="B55" s="30"/>
      <c r="C55" s="229"/>
      <c r="D55" s="30"/>
      <c r="E55" s="229"/>
      <c r="F55" s="229"/>
      <c r="G55" s="229"/>
      <c r="H55" s="229"/>
      <c r="I55" s="30"/>
      <c r="J55" s="30"/>
      <c r="K55" s="30"/>
      <c r="L55" s="30"/>
      <c r="M55" s="30"/>
      <c r="N55" s="30"/>
      <c r="O55" s="30"/>
      <c r="P55" s="229"/>
      <c r="Q55" s="30"/>
      <c r="R55" s="229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229"/>
      <c r="AX55" s="30"/>
      <c r="AY55" s="30"/>
      <c r="AZ55" s="30"/>
      <c r="BA55" s="30"/>
      <c r="BB55" s="30"/>
      <c r="BC55" s="30"/>
      <c r="BD55" s="30"/>
      <c r="BE55" s="30"/>
      <c r="BF55" s="30"/>
      <c r="BG55" s="30"/>
      <c r="BH55" s="30"/>
      <c r="BI55" s="30"/>
      <c r="BJ55" s="30"/>
      <c r="BK55" s="30"/>
      <c r="BL55" s="30"/>
      <c r="BM55" s="30"/>
      <c r="BN55" s="30"/>
      <c r="BO55" s="30"/>
      <c r="BP55" s="30"/>
      <c r="BQ55" s="30"/>
      <c r="BR55" s="30"/>
      <c r="BS55" s="30"/>
      <c r="BT55" s="30"/>
      <c r="BU55" s="30"/>
      <c r="BV55" s="30"/>
      <c r="BW55" s="30"/>
      <c r="BX55" s="30"/>
      <c r="BY55" s="30"/>
    </row>
    <row r="56" spans="1:77" ht="12.75">
      <c r="A56" s="229"/>
      <c r="B56" s="30"/>
      <c r="C56" s="229"/>
      <c r="D56" s="30"/>
      <c r="E56" s="229"/>
      <c r="F56" s="229"/>
      <c r="G56" s="229"/>
      <c r="H56" s="229"/>
      <c r="I56" s="30"/>
      <c r="J56" s="30"/>
      <c r="K56" s="30"/>
      <c r="L56" s="30"/>
      <c r="M56" s="30"/>
      <c r="N56" s="30"/>
      <c r="O56" s="30"/>
      <c r="P56" s="229"/>
      <c r="Q56" s="30"/>
      <c r="R56" s="229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229"/>
      <c r="AX56" s="30"/>
      <c r="AY56" s="30"/>
      <c r="AZ56" s="30"/>
      <c r="BA56" s="30"/>
      <c r="BB56" s="30"/>
      <c r="BC56" s="30"/>
      <c r="BD56" s="30"/>
      <c r="BE56" s="30"/>
      <c r="BF56" s="30"/>
      <c r="BG56" s="30"/>
      <c r="BH56" s="30"/>
      <c r="BI56" s="30"/>
      <c r="BJ56" s="30"/>
      <c r="BK56" s="30"/>
      <c r="BL56" s="30"/>
      <c r="BM56" s="30"/>
      <c r="BN56" s="30"/>
      <c r="BO56" s="30"/>
      <c r="BP56" s="30"/>
      <c r="BQ56" s="30"/>
      <c r="BR56" s="30"/>
      <c r="BS56" s="30"/>
      <c r="BT56" s="30"/>
      <c r="BU56" s="30"/>
      <c r="BV56" s="30"/>
      <c r="BW56" s="30"/>
      <c r="BX56" s="30"/>
      <c r="BY56" s="30"/>
    </row>
    <row r="57" spans="1:77" ht="12.75">
      <c r="A57" s="229"/>
      <c r="B57" s="30"/>
      <c r="C57" s="229"/>
      <c r="D57" s="30"/>
      <c r="E57" s="229"/>
      <c r="F57" s="229"/>
      <c r="G57" s="229"/>
      <c r="H57" s="229"/>
      <c r="I57" s="30"/>
      <c r="J57" s="30"/>
      <c r="K57" s="30"/>
      <c r="L57" s="30"/>
      <c r="M57" s="30"/>
      <c r="N57" s="30"/>
      <c r="O57" s="30"/>
      <c r="P57" s="229"/>
      <c r="Q57" s="30"/>
      <c r="R57" s="229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229"/>
      <c r="AX57" s="30"/>
      <c r="AY57" s="30"/>
      <c r="AZ57" s="30"/>
      <c r="BA57" s="30"/>
      <c r="BB57" s="30"/>
      <c r="BC57" s="30"/>
      <c r="BD57" s="30"/>
      <c r="BE57" s="30"/>
      <c r="BF57" s="30"/>
      <c r="BG57" s="30"/>
      <c r="BH57" s="30"/>
      <c r="BI57" s="30"/>
      <c r="BJ57" s="30"/>
      <c r="BK57" s="30"/>
      <c r="BL57" s="30"/>
      <c r="BM57" s="30"/>
      <c r="BN57" s="30"/>
      <c r="BO57" s="30"/>
      <c r="BP57" s="30"/>
      <c r="BQ57" s="30"/>
      <c r="BR57" s="30"/>
      <c r="BS57" s="30"/>
      <c r="BT57" s="30"/>
      <c r="BU57" s="30"/>
      <c r="BV57" s="30"/>
      <c r="BW57" s="30"/>
      <c r="BX57" s="30"/>
      <c r="BY57" s="30"/>
    </row>
    <row r="58" spans="1:77" ht="12.75">
      <c r="A58" s="229"/>
      <c r="B58" s="30"/>
      <c r="C58" s="229"/>
      <c r="D58" s="30"/>
      <c r="E58" s="229"/>
      <c r="F58" s="229"/>
      <c r="G58" s="229"/>
      <c r="H58" s="229"/>
      <c r="I58" s="30"/>
      <c r="J58" s="30"/>
      <c r="K58" s="30"/>
      <c r="L58" s="30"/>
      <c r="M58" s="30"/>
      <c r="N58" s="30"/>
      <c r="O58" s="30"/>
      <c r="P58" s="229"/>
      <c r="Q58" s="30"/>
      <c r="R58" s="229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229"/>
      <c r="AX58" s="30"/>
      <c r="AY58" s="30"/>
      <c r="AZ58" s="30"/>
      <c r="BA58" s="30"/>
      <c r="BB58" s="30"/>
      <c r="BC58" s="30"/>
      <c r="BD58" s="30"/>
      <c r="BE58" s="30"/>
      <c r="BF58" s="30"/>
      <c r="BG58" s="30"/>
      <c r="BH58" s="30"/>
      <c r="BI58" s="30"/>
      <c r="BJ58" s="30"/>
      <c r="BK58" s="30"/>
      <c r="BL58" s="30"/>
      <c r="BM58" s="30"/>
      <c r="BN58" s="30"/>
      <c r="BO58" s="30"/>
      <c r="BP58" s="30"/>
      <c r="BQ58" s="30"/>
      <c r="BR58" s="30"/>
      <c r="BS58" s="30"/>
      <c r="BT58" s="30"/>
      <c r="BU58" s="30"/>
      <c r="BV58" s="30"/>
      <c r="BW58" s="30"/>
      <c r="BX58" s="30"/>
      <c r="BY58" s="30"/>
    </row>
    <row r="59" spans="1:77" ht="12.75">
      <c r="A59" s="229"/>
      <c r="B59" s="30"/>
      <c r="C59" s="229"/>
      <c r="D59" s="30"/>
      <c r="E59" s="229"/>
      <c r="F59" s="229"/>
      <c r="G59" s="229"/>
      <c r="H59" s="229"/>
      <c r="I59" s="30"/>
      <c r="J59" s="30"/>
      <c r="K59" s="30"/>
      <c r="L59" s="30"/>
      <c r="M59" s="30"/>
      <c r="N59" s="30"/>
      <c r="O59" s="30"/>
      <c r="P59" s="229"/>
      <c r="Q59" s="30"/>
      <c r="R59" s="229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229"/>
      <c r="AX59" s="30"/>
      <c r="AY59" s="30"/>
      <c r="AZ59" s="30"/>
      <c r="BA59" s="30"/>
      <c r="BB59" s="30"/>
      <c r="BC59" s="30"/>
      <c r="BD59" s="30"/>
      <c r="BE59" s="30"/>
      <c r="BF59" s="30"/>
      <c r="BG59" s="30"/>
      <c r="BH59" s="30"/>
      <c r="BI59" s="30"/>
      <c r="BJ59" s="30"/>
      <c r="BK59" s="30"/>
      <c r="BL59" s="30"/>
      <c r="BM59" s="30"/>
      <c r="BN59" s="30"/>
      <c r="BO59" s="30"/>
      <c r="BP59" s="30"/>
      <c r="BQ59" s="30"/>
      <c r="BR59" s="30"/>
      <c r="BS59" s="30"/>
      <c r="BT59" s="30"/>
      <c r="BU59" s="30"/>
      <c r="BV59" s="30"/>
      <c r="BW59" s="30"/>
      <c r="BX59" s="30"/>
      <c r="BY59" s="30"/>
    </row>
    <row r="60" spans="1:77" ht="12.75">
      <c r="A60" s="229"/>
      <c r="B60" s="30"/>
      <c r="C60" s="229"/>
      <c r="D60" s="30"/>
      <c r="E60" s="229"/>
      <c r="F60" s="229"/>
      <c r="G60" s="229"/>
      <c r="H60" s="229"/>
      <c r="I60" s="30"/>
      <c r="J60" s="30"/>
      <c r="K60" s="30"/>
      <c r="L60" s="30"/>
      <c r="M60" s="30"/>
      <c r="N60" s="30"/>
      <c r="O60" s="30"/>
      <c r="P60" s="229"/>
      <c r="Q60" s="30"/>
      <c r="R60" s="229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229"/>
      <c r="AX60" s="30"/>
      <c r="AY60" s="30"/>
      <c r="AZ60" s="30"/>
      <c r="BA60" s="30"/>
      <c r="BB60" s="30"/>
      <c r="BC60" s="30"/>
      <c r="BD60" s="30"/>
      <c r="BE60" s="30"/>
      <c r="BF60" s="30"/>
      <c r="BG60" s="30"/>
      <c r="BH60" s="30"/>
      <c r="BI60" s="30"/>
      <c r="BJ60" s="30"/>
      <c r="BK60" s="30"/>
      <c r="BL60" s="30"/>
      <c r="BM60" s="30"/>
      <c r="BN60" s="30"/>
      <c r="BO60" s="30"/>
      <c r="BP60" s="30"/>
      <c r="BQ60" s="30"/>
      <c r="BR60" s="30"/>
      <c r="BS60" s="30"/>
      <c r="BT60" s="30"/>
      <c r="BU60" s="30"/>
      <c r="BV60" s="30"/>
      <c r="BW60" s="30"/>
      <c r="BX60" s="30"/>
      <c r="BY60" s="30"/>
    </row>
    <row r="61" spans="1:77" ht="12.75">
      <c r="A61" s="229"/>
      <c r="B61" s="30"/>
      <c r="C61" s="229"/>
      <c r="D61" s="30"/>
      <c r="E61" s="229"/>
      <c r="F61" s="229"/>
      <c r="G61" s="229"/>
      <c r="H61" s="229"/>
      <c r="I61" s="30"/>
      <c r="J61" s="30"/>
      <c r="K61" s="30"/>
      <c r="L61" s="30"/>
      <c r="M61" s="30"/>
      <c r="N61" s="30"/>
      <c r="O61" s="30"/>
      <c r="P61" s="229"/>
      <c r="Q61" s="30"/>
      <c r="R61" s="229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229"/>
      <c r="AX61" s="30"/>
      <c r="AY61" s="30"/>
      <c r="AZ61" s="30"/>
      <c r="BA61" s="30"/>
      <c r="BB61" s="30"/>
      <c r="BC61" s="30"/>
      <c r="BD61" s="30"/>
      <c r="BE61" s="30"/>
      <c r="BF61" s="30"/>
      <c r="BG61" s="30"/>
      <c r="BH61" s="30"/>
      <c r="BI61" s="30"/>
      <c r="BJ61" s="30"/>
      <c r="BK61" s="30"/>
      <c r="BL61" s="30"/>
      <c r="BM61" s="30"/>
      <c r="BN61" s="30"/>
      <c r="BO61" s="30"/>
      <c r="BP61" s="30"/>
      <c r="BQ61" s="30"/>
      <c r="BR61" s="30"/>
      <c r="BS61" s="30"/>
      <c r="BT61" s="30"/>
      <c r="BU61" s="30"/>
      <c r="BV61" s="30"/>
      <c r="BW61" s="30"/>
      <c r="BX61" s="30"/>
      <c r="BY61" s="30"/>
    </row>
    <row r="62" spans="1:77" ht="12.75">
      <c r="A62" s="229"/>
      <c r="B62" s="30"/>
      <c r="C62" s="229"/>
      <c r="D62" s="30"/>
      <c r="E62" s="229"/>
      <c r="F62" s="229"/>
      <c r="G62" s="229"/>
      <c r="H62" s="229"/>
      <c r="I62" s="30"/>
      <c r="J62" s="30"/>
      <c r="K62" s="30"/>
      <c r="L62" s="30"/>
      <c r="M62" s="30"/>
      <c r="N62" s="30"/>
      <c r="O62" s="30"/>
      <c r="P62" s="229"/>
      <c r="Q62" s="30"/>
      <c r="R62" s="229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229"/>
      <c r="AX62" s="30"/>
      <c r="AY62" s="30"/>
      <c r="AZ62" s="30"/>
      <c r="BA62" s="30"/>
      <c r="BB62" s="30"/>
      <c r="BC62" s="30"/>
      <c r="BD62" s="30"/>
      <c r="BE62" s="30"/>
      <c r="BF62" s="30"/>
      <c r="BG62" s="30"/>
      <c r="BH62" s="30"/>
      <c r="BI62" s="30"/>
      <c r="BJ62" s="30"/>
      <c r="BK62" s="30"/>
      <c r="BL62" s="30"/>
      <c r="BM62" s="30"/>
      <c r="BN62" s="30"/>
      <c r="BO62" s="30"/>
      <c r="BP62" s="30"/>
      <c r="BQ62" s="30"/>
      <c r="BR62" s="30"/>
      <c r="BS62" s="30"/>
      <c r="BT62" s="30"/>
      <c r="BU62" s="30"/>
      <c r="BV62" s="30"/>
      <c r="BW62" s="30"/>
      <c r="BX62" s="30"/>
      <c r="BY62" s="30"/>
    </row>
    <row r="63" spans="1:77" ht="12.75">
      <c r="A63" s="229"/>
      <c r="B63" s="30"/>
      <c r="C63" s="229"/>
      <c r="D63" s="30"/>
      <c r="E63" s="229"/>
      <c r="F63" s="229"/>
      <c r="G63" s="229"/>
      <c r="H63" s="229"/>
      <c r="I63" s="30"/>
      <c r="J63" s="30"/>
      <c r="K63" s="30"/>
      <c r="L63" s="30"/>
      <c r="M63" s="30"/>
      <c r="N63" s="30"/>
      <c r="O63" s="30"/>
      <c r="P63" s="229"/>
      <c r="Q63" s="30"/>
      <c r="R63" s="229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229"/>
      <c r="AX63" s="30"/>
      <c r="AY63" s="30"/>
      <c r="AZ63" s="30"/>
      <c r="BA63" s="30"/>
      <c r="BB63" s="30"/>
      <c r="BC63" s="30"/>
      <c r="BD63" s="30"/>
      <c r="BE63" s="30"/>
      <c r="BF63" s="30"/>
      <c r="BG63" s="30"/>
      <c r="BH63" s="30"/>
      <c r="BI63" s="30"/>
      <c r="BJ63" s="30"/>
      <c r="BK63" s="30"/>
      <c r="BL63" s="30"/>
      <c r="BM63" s="30"/>
      <c r="BN63" s="30"/>
      <c r="BO63" s="30"/>
      <c r="BP63" s="30"/>
      <c r="BQ63" s="30"/>
      <c r="BR63" s="30"/>
      <c r="BS63" s="30"/>
      <c r="BT63" s="30"/>
      <c r="BU63" s="30"/>
      <c r="BV63" s="30"/>
      <c r="BW63" s="30"/>
      <c r="BX63" s="30"/>
      <c r="BY63" s="30"/>
    </row>
    <row r="64" spans="1:77" ht="12.75">
      <c r="A64" s="229"/>
      <c r="B64" s="30"/>
      <c r="C64" s="229"/>
      <c r="D64" s="30"/>
      <c r="E64" s="229"/>
      <c r="F64" s="229"/>
      <c r="G64" s="229"/>
      <c r="H64" s="229"/>
      <c r="I64" s="30"/>
      <c r="J64" s="30"/>
      <c r="K64" s="30"/>
      <c r="L64" s="30"/>
      <c r="M64" s="30"/>
      <c r="N64" s="30"/>
      <c r="O64" s="30"/>
      <c r="P64" s="229"/>
      <c r="Q64" s="30"/>
      <c r="R64" s="229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229"/>
      <c r="AX64" s="30"/>
      <c r="AY64" s="30"/>
      <c r="AZ64" s="30"/>
      <c r="BA64" s="30"/>
      <c r="BB64" s="30"/>
      <c r="BC64" s="30"/>
      <c r="BD64" s="30"/>
      <c r="BE64" s="30"/>
      <c r="BF64" s="30"/>
      <c r="BG64" s="30"/>
      <c r="BH64" s="30"/>
      <c r="BI64" s="30"/>
      <c r="BJ64" s="30"/>
      <c r="BK64" s="30"/>
      <c r="BL64" s="30"/>
      <c r="BM64" s="30"/>
      <c r="BN64" s="30"/>
      <c r="BO64" s="30"/>
      <c r="BP64" s="30"/>
      <c r="BQ64" s="30"/>
      <c r="BR64" s="30"/>
      <c r="BS64" s="30"/>
      <c r="BT64" s="30"/>
      <c r="BU64" s="30"/>
      <c r="BV64" s="30"/>
      <c r="BW64" s="30"/>
      <c r="BX64" s="30"/>
      <c r="BY64" s="30"/>
    </row>
    <row r="65" spans="1:77" ht="12.75">
      <c r="A65" s="229"/>
      <c r="B65" s="30"/>
      <c r="C65" s="229"/>
      <c r="D65" s="30"/>
      <c r="E65" s="229"/>
      <c r="F65" s="229"/>
      <c r="G65" s="229"/>
      <c r="H65" s="229"/>
      <c r="I65" s="30"/>
      <c r="J65" s="30"/>
      <c r="K65" s="30"/>
      <c r="L65" s="30"/>
      <c r="M65" s="30"/>
      <c r="N65" s="30"/>
      <c r="O65" s="30"/>
      <c r="P65" s="229"/>
      <c r="Q65" s="30"/>
      <c r="R65" s="229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229"/>
      <c r="AX65" s="30"/>
      <c r="AY65" s="30"/>
      <c r="AZ65" s="30"/>
      <c r="BA65" s="30"/>
      <c r="BB65" s="30"/>
      <c r="BC65" s="30"/>
      <c r="BD65" s="30"/>
      <c r="BE65" s="30"/>
      <c r="BF65" s="30"/>
      <c r="BG65" s="30"/>
      <c r="BH65" s="30"/>
      <c r="BI65" s="30"/>
      <c r="BJ65" s="30"/>
      <c r="BK65" s="30"/>
      <c r="BL65" s="30"/>
      <c r="BM65" s="30"/>
      <c r="BN65" s="30"/>
      <c r="BO65" s="30"/>
      <c r="BP65" s="30"/>
      <c r="BQ65" s="30"/>
      <c r="BR65" s="30"/>
      <c r="BS65" s="30"/>
      <c r="BT65" s="30"/>
      <c r="BU65" s="30"/>
      <c r="BV65" s="30"/>
      <c r="BW65" s="30"/>
      <c r="BX65" s="30"/>
      <c r="BY65" s="30"/>
    </row>
    <row r="66" spans="1:77" ht="12.75">
      <c r="A66" s="229"/>
      <c r="B66" s="30"/>
      <c r="C66" s="229"/>
      <c r="D66" s="30"/>
      <c r="E66" s="229"/>
      <c r="F66" s="229"/>
      <c r="G66" s="229"/>
      <c r="H66" s="229"/>
      <c r="I66" s="30"/>
      <c r="J66" s="30"/>
      <c r="K66" s="30"/>
      <c r="L66" s="30"/>
      <c r="M66" s="30"/>
      <c r="N66" s="30"/>
      <c r="O66" s="30"/>
      <c r="P66" s="229"/>
      <c r="Q66" s="30"/>
      <c r="R66" s="229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229"/>
      <c r="AX66" s="30"/>
      <c r="AY66" s="30"/>
      <c r="AZ66" s="30"/>
      <c r="BA66" s="30"/>
      <c r="BB66" s="30"/>
      <c r="BC66" s="30"/>
      <c r="BD66" s="30"/>
      <c r="BE66" s="30"/>
      <c r="BF66" s="30"/>
      <c r="BG66" s="30"/>
      <c r="BH66" s="30"/>
      <c r="BI66" s="30"/>
      <c r="BJ66" s="30"/>
      <c r="BK66" s="30"/>
      <c r="BL66" s="30"/>
      <c r="BM66" s="30"/>
      <c r="BN66" s="30"/>
      <c r="BO66" s="30"/>
      <c r="BP66" s="30"/>
      <c r="BQ66" s="30"/>
      <c r="BR66" s="30"/>
      <c r="BS66" s="30"/>
      <c r="BT66" s="30"/>
      <c r="BU66" s="30"/>
      <c r="BV66" s="30"/>
      <c r="BW66" s="30"/>
      <c r="BX66" s="30"/>
      <c r="BY66" s="30"/>
    </row>
    <row r="67" spans="1:77" ht="12.75">
      <c r="A67" s="229"/>
      <c r="B67" s="30"/>
      <c r="C67" s="229"/>
      <c r="D67" s="30"/>
      <c r="E67" s="229"/>
      <c r="F67" s="229"/>
      <c r="G67" s="229"/>
      <c r="H67" s="229"/>
      <c r="I67" s="30"/>
      <c r="J67" s="30"/>
      <c r="K67" s="30"/>
      <c r="L67" s="30"/>
      <c r="M67" s="30"/>
      <c r="N67" s="30"/>
      <c r="O67" s="30"/>
      <c r="P67" s="229"/>
      <c r="Q67" s="30"/>
      <c r="R67" s="229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229"/>
      <c r="AX67" s="30"/>
      <c r="AY67" s="30"/>
      <c r="AZ67" s="30"/>
      <c r="BA67" s="30"/>
      <c r="BB67" s="30"/>
      <c r="BC67" s="30"/>
      <c r="BD67" s="30"/>
      <c r="BE67" s="30"/>
      <c r="BF67" s="30"/>
      <c r="BG67" s="30"/>
      <c r="BH67" s="30"/>
      <c r="BI67" s="30"/>
      <c r="BJ67" s="30"/>
      <c r="BK67" s="30"/>
      <c r="BL67" s="30"/>
      <c r="BM67" s="30"/>
      <c r="BN67" s="30"/>
      <c r="BO67" s="30"/>
      <c r="BP67" s="30"/>
      <c r="BQ67" s="30"/>
      <c r="BR67" s="30"/>
      <c r="BS67" s="30"/>
      <c r="BT67" s="30"/>
      <c r="BU67" s="30"/>
      <c r="BV67" s="30"/>
      <c r="BW67" s="30"/>
      <c r="BX67" s="30"/>
      <c r="BY67" s="30"/>
    </row>
    <row r="68" spans="1:77" ht="12.75">
      <c r="A68" s="229"/>
      <c r="B68" s="30"/>
      <c r="C68" s="229"/>
      <c r="D68" s="30"/>
      <c r="E68" s="229"/>
      <c r="F68" s="229"/>
      <c r="G68" s="229"/>
      <c r="H68" s="229"/>
      <c r="I68" s="30"/>
      <c r="J68" s="30"/>
      <c r="K68" s="30"/>
      <c r="L68" s="30"/>
      <c r="M68" s="30"/>
      <c r="N68" s="30"/>
      <c r="O68" s="30"/>
      <c r="P68" s="229"/>
      <c r="Q68" s="30"/>
      <c r="R68" s="229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229"/>
      <c r="AX68" s="30"/>
      <c r="AY68" s="30"/>
      <c r="AZ68" s="30"/>
      <c r="BA68" s="30"/>
      <c r="BB68" s="30"/>
      <c r="BC68" s="30"/>
      <c r="BD68" s="30"/>
      <c r="BE68" s="30"/>
      <c r="BF68" s="30"/>
      <c r="BG68" s="30"/>
      <c r="BH68" s="30"/>
      <c r="BI68" s="30"/>
      <c r="BJ68" s="30"/>
      <c r="BK68" s="30"/>
      <c r="BL68" s="30"/>
      <c r="BM68" s="30"/>
      <c r="BN68" s="30"/>
      <c r="BO68" s="30"/>
      <c r="BP68" s="30"/>
      <c r="BQ68" s="30"/>
      <c r="BR68" s="30"/>
      <c r="BS68" s="30"/>
      <c r="BT68" s="30"/>
      <c r="BU68" s="30"/>
      <c r="BV68" s="30"/>
      <c r="BW68" s="30"/>
      <c r="BX68" s="30"/>
      <c r="BY68" s="30"/>
    </row>
    <row r="69" spans="1:77" ht="12.75">
      <c r="A69" s="229"/>
      <c r="B69" s="30"/>
      <c r="C69" s="229"/>
      <c r="D69" s="30"/>
      <c r="E69" s="229"/>
      <c r="F69" s="229"/>
      <c r="G69" s="229"/>
      <c r="H69" s="229"/>
      <c r="I69" s="30"/>
      <c r="J69" s="30"/>
      <c r="K69" s="30"/>
      <c r="L69" s="30"/>
      <c r="M69" s="30"/>
      <c r="N69" s="30"/>
      <c r="O69" s="30"/>
      <c r="P69" s="229"/>
      <c r="Q69" s="30"/>
      <c r="R69" s="229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229"/>
      <c r="AX69" s="30"/>
      <c r="AY69" s="30"/>
      <c r="AZ69" s="30"/>
      <c r="BA69" s="30"/>
      <c r="BB69" s="30"/>
      <c r="BC69" s="30"/>
      <c r="BD69" s="30"/>
      <c r="BE69" s="30"/>
      <c r="BF69" s="30"/>
      <c r="BG69" s="30"/>
      <c r="BH69" s="30"/>
      <c r="BI69" s="30"/>
      <c r="BJ69" s="30"/>
      <c r="BK69" s="30"/>
      <c r="BL69" s="30"/>
      <c r="BM69" s="30"/>
      <c r="BN69" s="30"/>
      <c r="BO69" s="30"/>
      <c r="BP69" s="30"/>
      <c r="BQ69" s="30"/>
      <c r="BR69" s="30"/>
      <c r="BS69" s="30"/>
      <c r="BT69" s="30"/>
      <c r="BU69" s="30"/>
      <c r="BV69" s="30"/>
      <c r="BW69" s="30"/>
      <c r="BX69" s="30"/>
      <c r="BY69" s="30"/>
    </row>
    <row r="70" spans="1:77" ht="12.75">
      <c r="A70" s="229"/>
      <c r="B70" s="30"/>
      <c r="C70" s="229"/>
      <c r="D70" s="30"/>
      <c r="E70" s="229"/>
      <c r="F70" s="229"/>
      <c r="G70" s="229"/>
      <c r="H70" s="229"/>
      <c r="I70" s="30"/>
      <c r="J70" s="30"/>
      <c r="K70" s="30"/>
      <c r="L70" s="30"/>
      <c r="M70" s="30"/>
      <c r="N70" s="30"/>
      <c r="O70" s="30"/>
      <c r="P70" s="229"/>
      <c r="Q70" s="30"/>
      <c r="R70" s="229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229"/>
      <c r="AX70" s="30"/>
      <c r="AY70" s="30"/>
      <c r="AZ70" s="30"/>
      <c r="BA70" s="30"/>
      <c r="BB70" s="30"/>
      <c r="BC70" s="30"/>
      <c r="BD70" s="30"/>
      <c r="BE70" s="30"/>
      <c r="BF70" s="30"/>
      <c r="BG70" s="30"/>
      <c r="BH70" s="30"/>
      <c r="BI70" s="30"/>
      <c r="BJ70" s="30"/>
      <c r="BK70" s="30"/>
      <c r="BL70" s="30"/>
      <c r="BM70" s="30"/>
      <c r="BN70" s="30"/>
      <c r="BO70" s="30"/>
      <c r="BP70" s="30"/>
      <c r="BQ70" s="30"/>
      <c r="BR70" s="30"/>
      <c r="BS70" s="30"/>
      <c r="BT70" s="30"/>
      <c r="BU70" s="30"/>
      <c r="BV70" s="30"/>
      <c r="BW70" s="30"/>
      <c r="BX70" s="30"/>
      <c r="BY70" s="30"/>
    </row>
    <row r="71" spans="1:77" ht="12.75">
      <c r="A71" s="229"/>
      <c r="B71" s="30"/>
      <c r="C71" s="229"/>
      <c r="D71" s="30"/>
      <c r="E71" s="229"/>
      <c r="F71" s="229"/>
      <c r="G71" s="229"/>
      <c r="H71" s="229"/>
      <c r="I71" s="30"/>
      <c r="J71" s="30"/>
      <c r="K71" s="30"/>
      <c r="L71" s="30"/>
      <c r="M71" s="30"/>
      <c r="N71" s="30"/>
      <c r="O71" s="30"/>
      <c r="P71" s="229"/>
      <c r="Q71" s="30"/>
      <c r="R71" s="229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229"/>
      <c r="AX71" s="30"/>
      <c r="AY71" s="30"/>
      <c r="AZ71" s="30"/>
      <c r="BA71" s="30"/>
      <c r="BB71" s="30"/>
      <c r="BC71" s="30"/>
      <c r="BD71" s="30"/>
      <c r="BE71" s="30"/>
      <c r="BF71" s="30"/>
      <c r="BG71" s="30"/>
      <c r="BH71" s="30"/>
      <c r="BI71" s="30"/>
      <c r="BJ71" s="30"/>
      <c r="BK71" s="30"/>
      <c r="BL71" s="30"/>
      <c r="BM71" s="30"/>
      <c r="BN71" s="30"/>
      <c r="BO71" s="30"/>
      <c r="BP71" s="30"/>
      <c r="BQ71" s="30"/>
      <c r="BR71" s="30"/>
      <c r="BS71" s="30"/>
      <c r="BT71" s="30"/>
      <c r="BU71" s="30"/>
      <c r="BV71" s="30"/>
      <c r="BW71" s="30"/>
      <c r="BX71" s="30"/>
      <c r="BY71" s="30"/>
    </row>
    <row r="72" spans="1:77" ht="12.75">
      <c r="A72" s="229"/>
      <c r="B72" s="30"/>
      <c r="C72" s="229"/>
      <c r="D72" s="30"/>
      <c r="E72" s="229"/>
      <c r="F72" s="229"/>
      <c r="G72" s="229"/>
      <c r="H72" s="229"/>
      <c r="I72" s="30"/>
      <c r="J72" s="30"/>
      <c r="K72" s="30"/>
      <c r="L72" s="30"/>
      <c r="M72" s="30"/>
      <c r="N72" s="30"/>
      <c r="O72" s="30"/>
      <c r="P72" s="229"/>
      <c r="Q72" s="30"/>
      <c r="R72" s="229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229"/>
      <c r="AX72" s="30"/>
      <c r="AY72" s="30"/>
      <c r="AZ72" s="30"/>
      <c r="BA72" s="30"/>
      <c r="BB72" s="30"/>
      <c r="BC72" s="30"/>
      <c r="BD72" s="30"/>
      <c r="BE72" s="30"/>
      <c r="BF72" s="30"/>
      <c r="BG72" s="30"/>
      <c r="BH72" s="30"/>
      <c r="BI72" s="30"/>
      <c r="BJ72" s="30"/>
      <c r="BK72" s="30"/>
      <c r="BL72" s="30"/>
      <c r="BM72" s="30"/>
      <c r="BN72" s="30"/>
      <c r="BO72" s="30"/>
      <c r="BP72" s="30"/>
      <c r="BQ72" s="30"/>
      <c r="BR72" s="30"/>
      <c r="BS72" s="30"/>
      <c r="BT72" s="30"/>
      <c r="BU72" s="30"/>
      <c r="BV72" s="30"/>
      <c r="BW72" s="30"/>
      <c r="BX72" s="30"/>
      <c r="BY72" s="30"/>
    </row>
    <row r="73" spans="1:77" ht="12.75">
      <c r="A73" s="229"/>
      <c r="B73" s="30"/>
      <c r="C73" s="229"/>
      <c r="D73" s="30"/>
      <c r="E73" s="229"/>
      <c r="F73" s="229"/>
      <c r="G73" s="229"/>
      <c r="H73" s="229"/>
      <c r="I73" s="30"/>
      <c r="J73" s="30"/>
      <c r="K73" s="30"/>
      <c r="L73" s="30"/>
      <c r="M73" s="30"/>
      <c r="N73" s="30"/>
      <c r="O73" s="30"/>
      <c r="P73" s="229"/>
      <c r="Q73" s="30"/>
      <c r="R73" s="229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30"/>
      <c r="AQ73" s="30"/>
      <c r="AR73" s="30"/>
      <c r="AS73" s="30"/>
      <c r="AT73" s="30"/>
      <c r="AU73" s="30"/>
      <c r="AV73" s="30"/>
      <c r="AW73" s="229"/>
      <c r="AX73" s="30"/>
      <c r="AY73" s="30"/>
      <c r="AZ73" s="30"/>
      <c r="BA73" s="30"/>
      <c r="BB73" s="30"/>
      <c r="BC73" s="30"/>
      <c r="BD73" s="30"/>
      <c r="BE73" s="30"/>
      <c r="BF73" s="30"/>
      <c r="BG73" s="30"/>
      <c r="BH73" s="30"/>
      <c r="BI73" s="30"/>
      <c r="BJ73" s="30"/>
      <c r="BK73" s="30"/>
      <c r="BL73" s="30"/>
      <c r="BM73" s="30"/>
      <c r="BN73" s="30"/>
      <c r="BO73" s="30"/>
      <c r="BP73" s="30"/>
      <c r="BQ73" s="30"/>
      <c r="BR73" s="30"/>
      <c r="BS73" s="30"/>
      <c r="BT73" s="30"/>
      <c r="BU73" s="30"/>
      <c r="BV73" s="30"/>
      <c r="BW73" s="30"/>
      <c r="BX73" s="30"/>
      <c r="BY73" s="30"/>
    </row>
    <row r="74" spans="1:77" ht="12.75">
      <c r="A74" s="229"/>
      <c r="B74" s="30"/>
      <c r="C74" s="229"/>
      <c r="D74" s="30"/>
      <c r="E74" s="229"/>
      <c r="F74" s="229"/>
      <c r="G74" s="229"/>
      <c r="H74" s="229"/>
      <c r="I74" s="30"/>
      <c r="J74" s="30"/>
      <c r="K74" s="30"/>
      <c r="L74" s="30"/>
      <c r="M74" s="30"/>
      <c r="N74" s="30"/>
      <c r="O74" s="30"/>
      <c r="P74" s="229"/>
      <c r="Q74" s="30"/>
      <c r="R74" s="229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/>
      <c r="AQ74" s="30"/>
      <c r="AR74" s="30"/>
      <c r="AS74" s="30"/>
      <c r="AT74" s="30"/>
      <c r="AU74" s="30"/>
      <c r="AV74" s="30"/>
      <c r="AW74" s="229"/>
      <c r="AX74" s="30"/>
      <c r="AY74" s="30"/>
      <c r="AZ74" s="30"/>
      <c r="BA74" s="30"/>
      <c r="BB74" s="30"/>
      <c r="BC74" s="30"/>
      <c r="BD74" s="30"/>
      <c r="BE74" s="30"/>
      <c r="BF74" s="30"/>
      <c r="BG74" s="30"/>
      <c r="BH74" s="30"/>
      <c r="BI74" s="30"/>
      <c r="BJ74" s="30"/>
      <c r="BK74" s="30"/>
      <c r="BL74" s="30"/>
      <c r="BM74" s="30"/>
      <c r="BN74" s="30"/>
      <c r="BO74" s="30"/>
      <c r="BP74" s="30"/>
      <c r="BQ74" s="30"/>
      <c r="BR74" s="30"/>
      <c r="BS74" s="30"/>
      <c r="BT74" s="30"/>
      <c r="BU74" s="30"/>
      <c r="BV74" s="30"/>
      <c r="BW74" s="30"/>
      <c r="BX74" s="30"/>
      <c r="BY74" s="30"/>
    </row>
    <row r="75" spans="1:77" ht="12.75">
      <c r="A75" s="229"/>
      <c r="B75" s="30"/>
      <c r="C75" s="229"/>
      <c r="D75" s="30"/>
      <c r="E75" s="229"/>
      <c r="F75" s="229"/>
      <c r="G75" s="229"/>
      <c r="H75" s="229"/>
      <c r="I75" s="30"/>
      <c r="J75" s="30"/>
      <c r="K75" s="30"/>
      <c r="L75" s="30"/>
      <c r="M75" s="30"/>
      <c r="N75" s="30"/>
      <c r="O75" s="30"/>
      <c r="P75" s="229"/>
      <c r="Q75" s="30"/>
      <c r="R75" s="229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30"/>
      <c r="AU75" s="30"/>
      <c r="AV75" s="30"/>
      <c r="AW75" s="229"/>
      <c r="AX75" s="30"/>
      <c r="AY75" s="30"/>
      <c r="AZ75" s="30"/>
      <c r="BA75" s="30"/>
      <c r="BB75" s="30"/>
      <c r="BC75" s="30"/>
      <c r="BD75" s="30"/>
      <c r="BE75" s="30"/>
      <c r="BF75" s="30"/>
      <c r="BG75" s="30"/>
      <c r="BH75" s="30"/>
      <c r="BI75" s="30"/>
      <c r="BJ75" s="30"/>
      <c r="BK75" s="30"/>
      <c r="BL75" s="30"/>
      <c r="BM75" s="30"/>
      <c r="BN75" s="30"/>
      <c r="BO75" s="30"/>
      <c r="BP75" s="30"/>
      <c r="BQ75" s="30"/>
      <c r="BR75" s="30"/>
      <c r="BS75" s="30"/>
      <c r="BT75" s="30"/>
      <c r="BU75" s="30"/>
      <c r="BV75" s="30"/>
      <c r="BW75" s="30"/>
      <c r="BX75" s="30"/>
      <c r="BY75" s="30"/>
    </row>
    <row r="76" spans="1:77" ht="12.75">
      <c r="A76" s="229"/>
      <c r="B76" s="30"/>
      <c r="C76" s="229"/>
      <c r="D76" s="30"/>
      <c r="E76" s="229"/>
      <c r="F76" s="229"/>
      <c r="G76" s="229"/>
      <c r="H76" s="229"/>
      <c r="I76" s="30"/>
      <c r="J76" s="30"/>
      <c r="K76" s="30"/>
      <c r="L76" s="30"/>
      <c r="M76" s="30"/>
      <c r="N76" s="30"/>
      <c r="O76" s="30"/>
      <c r="P76" s="229"/>
      <c r="Q76" s="30"/>
      <c r="R76" s="229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229"/>
      <c r="AX76" s="30"/>
      <c r="AY76" s="30"/>
      <c r="AZ76" s="30"/>
      <c r="BA76" s="30"/>
      <c r="BB76" s="30"/>
      <c r="BC76" s="30"/>
      <c r="BD76" s="30"/>
      <c r="BE76" s="30"/>
      <c r="BF76" s="30"/>
      <c r="BG76" s="30"/>
      <c r="BH76" s="30"/>
      <c r="BI76" s="30"/>
      <c r="BJ76" s="30"/>
      <c r="BK76" s="30"/>
      <c r="BL76" s="30"/>
      <c r="BM76" s="30"/>
      <c r="BN76" s="30"/>
      <c r="BO76" s="30"/>
      <c r="BP76" s="30"/>
      <c r="BQ76" s="30"/>
      <c r="BR76" s="30"/>
      <c r="BS76" s="30"/>
      <c r="BT76" s="30"/>
      <c r="BU76" s="30"/>
      <c r="BV76" s="30"/>
      <c r="BW76" s="30"/>
      <c r="BX76" s="30"/>
      <c r="BY76" s="30"/>
    </row>
    <row r="77" spans="1:77" ht="12.75">
      <c r="A77" s="229"/>
      <c r="B77" s="30"/>
      <c r="C77" s="229"/>
      <c r="D77" s="30"/>
      <c r="E77" s="229"/>
      <c r="F77" s="229"/>
      <c r="G77" s="229"/>
      <c r="H77" s="229"/>
      <c r="I77" s="30"/>
      <c r="J77" s="30"/>
      <c r="K77" s="30"/>
      <c r="L77" s="30"/>
      <c r="M77" s="30"/>
      <c r="N77" s="30"/>
      <c r="O77" s="30"/>
      <c r="P77" s="229"/>
      <c r="Q77" s="30"/>
      <c r="R77" s="229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30"/>
      <c r="AR77" s="30"/>
      <c r="AS77" s="30"/>
      <c r="AT77" s="30"/>
      <c r="AU77" s="30"/>
      <c r="AV77" s="30"/>
      <c r="AW77" s="229"/>
      <c r="AX77" s="30"/>
      <c r="AY77" s="30"/>
      <c r="AZ77" s="30"/>
      <c r="BA77" s="30"/>
      <c r="BB77" s="30"/>
      <c r="BC77" s="30"/>
      <c r="BD77" s="30"/>
      <c r="BE77" s="30"/>
      <c r="BF77" s="30"/>
      <c r="BG77" s="30"/>
      <c r="BH77" s="30"/>
      <c r="BI77" s="30"/>
      <c r="BJ77" s="30"/>
      <c r="BK77" s="30"/>
      <c r="BL77" s="30"/>
      <c r="BM77" s="30"/>
      <c r="BN77" s="30"/>
      <c r="BO77" s="30"/>
      <c r="BP77" s="30"/>
      <c r="BQ77" s="30"/>
      <c r="BR77" s="30"/>
      <c r="BS77" s="30"/>
      <c r="BT77" s="30"/>
      <c r="BU77" s="30"/>
      <c r="BV77" s="30"/>
      <c r="BW77" s="30"/>
      <c r="BX77" s="30"/>
      <c r="BY77" s="30"/>
    </row>
    <row r="78" spans="1:77" ht="12.75">
      <c r="A78" s="229"/>
      <c r="B78" s="30"/>
      <c r="C78" s="229"/>
      <c r="D78" s="30"/>
      <c r="E78" s="229"/>
      <c r="F78" s="229"/>
      <c r="G78" s="229"/>
      <c r="H78" s="229"/>
      <c r="I78" s="30"/>
      <c r="J78" s="30"/>
      <c r="K78" s="30"/>
      <c r="L78" s="30"/>
      <c r="M78" s="30"/>
      <c r="N78" s="30"/>
      <c r="O78" s="30"/>
      <c r="P78" s="229"/>
      <c r="Q78" s="30"/>
      <c r="R78" s="229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229"/>
      <c r="AX78" s="30"/>
      <c r="AY78" s="30"/>
      <c r="AZ78" s="30"/>
      <c r="BA78" s="30"/>
      <c r="BB78" s="30"/>
      <c r="BC78" s="30"/>
      <c r="BD78" s="30"/>
      <c r="BE78" s="30"/>
      <c r="BF78" s="30"/>
      <c r="BG78" s="30"/>
      <c r="BH78" s="30"/>
      <c r="BI78" s="30"/>
      <c r="BJ78" s="30"/>
      <c r="BK78" s="30"/>
      <c r="BL78" s="30"/>
      <c r="BM78" s="30"/>
      <c r="BN78" s="30"/>
      <c r="BO78" s="30"/>
      <c r="BP78" s="30"/>
      <c r="BQ78" s="30"/>
      <c r="BR78" s="30"/>
      <c r="BS78" s="30"/>
      <c r="BT78" s="30"/>
      <c r="BU78" s="30"/>
      <c r="BV78" s="30"/>
      <c r="BW78" s="30"/>
      <c r="BX78" s="30"/>
      <c r="BY78" s="30"/>
    </row>
    <row r="79" spans="1:77" ht="12.75">
      <c r="A79" s="229"/>
      <c r="B79" s="30"/>
      <c r="C79" s="229"/>
      <c r="D79" s="30"/>
      <c r="E79" s="229"/>
      <c r="F79" s="229"/>
      <c r="G79" s="229"/>
      <c r="H79" s="229"/>
      <c r="I79" s="30"/>
      <c r="J79" s="30"/>
      <c r="K79" s="30"/>
      <c r="L79" s="30"/>
      <c r="M79" s="30"/>
      <c r="N79" s="30"/>
      <c r="O79" s="30"/>
      <c r="P79" s="229"/>
      <c r="Q79" s="30"/>
      <c r="R79" s="229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0"/>
      <c r="AS79" s="30"/>
      <c r="AT79" s="30"/>
      <c r="AU79" s="30"/>
      <c r="AV79" s="30"/>
      <c r="AW79" s="229"/>
      <c r="AX79" s="30"/>
      <c r="AY79" s="30"/>
      <c r="AZ79" s="30"/>
      <c r="BA79" s="30"/>
      <c r="BB79" s="30"/>
      <c r="BC79" s="30"/>
      <c r="BD79" s="30"/>
      <c r="BE79" s="30"/>
      <c r="BF79" s="30"/>
      <c r="BG79" s="30"/>
      <c r="BH79" s="30"/>
      <c r="BI79" s="30"/>
      <c r="BJ79" s="30"/>
      <c r="BK79" s="30"/>
      <c r="BL79" s="30"/>
      <c r="BM79" s="30"/>
      <c r="BN79" s="30"/>
      <c r="BO79" s="30"/>
      <c r="BP79" s="30"/>
      <c r="BQ79" s="30"/>
      <c r="BR79" s="30"/>
      <c r="BS79" s="30"/>
      <c r="BT79" s="30"/>
      <c r="BU79" s="30"/>
      <c r="BV79" s="30"/>
      <c r="BW79" s="30"/>
      <c r="BX79" s="30"/>
      <c r="BY79" s="30"/>
    </row>
    <row r="80" spans="1:77" ht="12.75">
      <c r="A80" s="229"/>
      <c r="B80" s="30"/>
      <c r="C80" s="229"/>
      <c r="D80" s="30"/>
      <c r="E80" s="229"/>
      <c r="F80" s="229"/>
      <c r="G80" s="229"/>
      <c r="H80" s="229"/>
      <c r="I80" s="30"/>
      <c r="J80" s="30"/>
      <c r="K80" s="30"/>
      <c r="L80" s="30"/>
      <c r="M80" s="30"/>
      <c r="N80" s="30"/>
      <c r="O80" s="30"/>
      <c r="P80" s="229"/>
      <c r="Q80" s="30"/>
      <c r="R80" s="229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0"/>
      <c r="AR80" s="30"/>
      <c r="AS80" s="30"/>
      <c r="AT80" s="30"/>
      <c r="AU80" s="30"/>
      <c r="AV80" s="30"/>
      <c r="AW80" s="229"/>
      <c r="AX80" s="30"/>
      <c r="AY80" s="30"/>
      <c r="AZ80" s="30"/>
      <c r="BA80" s="30"/>
      <c r="BB80" s="30"/>
      <c r="BC80" s="30"/>
      <c r="BD80" s="30"/>
      <c r="BE80" s="30"/>
      <c r="BF80" s="30"/>
      <c r="BG80" s="30"/>
      <c r="BH80" s="30"/>
      <c r="BI80" s="30"/>
      <c r="BJ80" s="30"/>
      <c r="BK80" s="30"/>
      <c r="BL80" s="30"/>
      <c r="BM80" s="30"/>
      <c r="BN80" s="30"/>
      <c r="BO80" s="30"/>
      <c r="BP80" s="30"/>
      <c r="BQ80" s="30"/>
      <c r="BR80" s="30"/>
      <c r="BS80" s="30"/>
      <c r="BT80" s="30"/>
      <c r="BU80" s="30"/>
      <c r="BV80" s="30"/>
      <c r="BW80" s="30"/>
      <c r="BX80" s="30"/>
      <c r="BY80" s="30"/>
    </row>
    <row r="81" spans="1:77" ht="12.75">
      <c r="A81" s="229"/>
      <c r="B81" s="30"/>
      <c r="C81" s="229"/>
      <c r="D81" s="30"/>
      <c r="E81" s="229"/>
      <c r="F81" s="229"/>
      <c r="G81" s="229"/>
      <c r="H81" s="229"/>
      <c r="I81" s="30"/>
      <c r="J81" s="30"/>
      <c r="K81" s="30"/>
      <c r="L81" s="30"/>
      <c r="M81" s="30"/>
      <c r="N81" s="30"/>
      <c r="O81" s="30"/>
      <c r="P81" s="229"/>
      <c r="Q81" s="30"/>
      <c r="R81" s="229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30"/>
      <c r="AK81" s="30"/>
      <c r="AL81" s="30"/>
      <c r="AM81" s="30"/>
      <c r="AN81" s="30"/>
      <c r="AO81" s="30"/>
      <c r="AP81" s="30"/>
      <c r="AQ81" s="30"/>
      <c r="AR81" s="30"/>
      <c r="AS81" s="30"/>
      <c r="AT81" s="30"/>
      <c r="AU81" s="30"/>
      <c r="AV81" s="30"/>
      <c r="AW81" s="229"/>
      <c r="AX81" s="30"/>
      <c r="AY81" s="30"/>
      <c r="AZ81" s="30"/>
      <c r="BA81" s="30"/>
      <c r="BB81" s="30"/>
      <c r="BC81" s="30"/>
      <c r="BD81" s="30"/>
      <c r="BE81" s="30"/>
      <c r="BF81" s="30"/>
      <c r="BG81" s="30"/>
      <c r="BH81" s="30"/>
      <c r="BI81" s="30"/>
      <c r="BJ81" s="30"/>
      <c r="BK81" s="30"/>
      <c r="BL81" s="30"/>
      <c r="BM81" s="30"/>
      <c r="BN81" s="30"/>
      <c r="BO81" s="30"/>
      <c r="BP81" s="30"/>
      <c r="BQ81" s="30"/>
      <c r="BR81" s="30"/>
      <c r="BS81" s="30"/>
      <c r="BT81" s="30"/>
      <c r="BU81" s="30"/>
      <c r="BV81" s="30"/>
      <c r="BW81" s="30"/>
      <c r="BX81" s="30"/>
      <c r="BY81" s="30"/>
    </row>
    <row r="82" spans="1:77" ht="12.75">
      <c r="A82" s="229"/>
      <c r="B82" s="30"/>
      <c r="C82" s="229"/>
      <c r="D82" s="30"/>
      <c r="E82" s="229"/>
      <c r="F82" s="229"/>
      <c r="G82" s="229"/>
      <c r="H82" s="229"/>
      <c r="I82" s="30"/>
      <c r="J82" s="30"/>
      <c r="K82" s="30"/>
      <c r="L82" s="30"/>
      <c r="M82" s="30"/>
      <c r="N82" s="30"/>
      <c r="O82" s="30"/>
      <c r="P82" s="229"/>
      <c r="Q82" s="30"/>
      <c r="R82" s="229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/>
      <c r="AN82" s="30"/>
      <c r="AO82" s="30"/>
      <c r="AP82" s="30"/>
      <c r="AQ82" s="30"/>
      <c r="AR82" s="30"/>
      <c r="AS82" s="30"/>
      <c r="AT82" s="30"/>
      <c r="AU82" s="30"/>
      <c r="AV82" s="30"/>
      <c r="AW82" s="229"/>
      <c r="AX82" s="30"/>
      <c r="AY82" s="30"/>
      <c r="AZ82" s="30"/>
      <c r="BA82" s="30"/>
      <c r="BB82" s="30"/>
      <c r="BC82" s="30"/>
      <c r="BD82" s="30"/>
      <c r="BE82" s="30"/>
      <c r="BF82" s="30"/>
      <c r="BG82" s="30"/>
      <c r="BH82" s="30"/>
      <c r="BI82" s="30"/>
      <c r="BJ82" s="30"/>
      <c r="BK82" s="30"/>
      <c r="BL82" s="30"/>
      <c r="BM82" s="30"/>
      <c r="BN82" s="30"/>
      <c r="BO82" s="30"/>
      <c r="BP82" s="30"/>
      <c r="BQ82" s="30"/>
      <c r="BR82" s="30"/>
      <c r="BS82" s="30"/>
      <c r="BT82" s="30"/>
      <c r="BU82" s="30"/>
      <c r="BV82" s="30"/>
      <c r="BW82" s="30"/>
      <c r="BX82" s="30"/>
      <c r="BY82" s="30"/>
    </row>
    <row r="83" spans="1:77" ht="12.75">
      <c r="A83" s="229"/>
      <c r="B83" s="30"/>
      <c r="C83" s="229"/>
      <c r="D83" s="30"/>
      <c r="E83" s="229"/>
      <c r="F83" s="229"/>
      <c r="G83" s="229"/>
      <c r="H83" s="229"/>
      <c r="I83" s="30"/>
      <c r="J83" s="30"/>
      <c r="K83" s="30"/>
      <c r="L83" s="30"/>
      <c r="M83" s="30"/>
      <c r="N83" s="30"/>
      <c r="O83" s="30"/>
      <c r="P83" s="229"/>
      <c r="Q83" s="30"/>
      <c r="R83" s="229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0"/>
      <c r="AN83" s="30"/>
      <c r="AO83" s="30"/>
      <c r="AP83" s="30"/>
      <c r="AQ83" s="30"/>
      <c r="AR83" s="30"/>
      <c r="AS83" s="30"/>
      <c r="AT83" s="30"/>
      <c r="AU83" s="30"/>
      <c r="AV83" s="30"/>
      <c r="AW83" s="229"/>
      <c r="AX83" s="30"/>
      <c r="AY83" s="30"/>
      <c r="AZ83" s="30"/>
      <c r="BA83" s="30"/>
      <c r="BB83" s="30"/>
      <c r="BC83" s="30"/>
      <c r="BD83" s="30"/>
      <c r="BE83" s="30"/>
      <c r="BF83" s="30"/>
      <c r="BG83" s="30"/>
      <c r="BH83" s="30"/>
      <c r="BI83" s="30"/>
      <c r="BJ83" s="30"/>
      <c r="BK83" s="30"/>
      <c r="BL83" s="30"/>
      <c r="BM83" s="30"/>
      <c r="BN83" s="30"/>
      <c r="BO83" s="30"/>
      <c r="BP83" s="30"/>
      <c r="BQ83" s="30"/>
      <c r="BR83" s="30"/>
      <c r="BS83" s="30"/>
      <c r="BT83" s="30"/>
      <c r="BU83" s="30"/>
      <c r="BV83" s="30"/>
      <c r="BW83" s="30"/>
      <c r="BX83" s="30"/>
      <c r="BY83" s="30"/>
    </row>
    <row r="84" spans="1:77" ht="12.75">
      <c r="A84" s="229"/>
      <c r="B84" s="30"/>
      <c r="C84" s="229"/>
      <c r="D84" s="30"/>
      <c r="E84" s="229"/>
      <c r="F84" s="229"/>
      <c r="G84" s="229"/>
      <c r="H84" s="229"/>
      <c r="I84" s="30"/>
      <c r="J84" s="30"/>
      <c r="K84" s="30"/>
      <c r="L84" s="30"/>
      <c r="M84" s="30"/>
      <c r="N84" s="30"/>
      <c r="O84" s="30"/>
      <c r="P84" s="229"/>
      <c r="Q84" s="30"/>
      <c r="R84" s="229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30"/>
      <c r="AP84" s="30"/>
      <c r="AQ84" s="30"/>
      <c r="AR84" s="30"/>
      <c r="AS84" s="30"/>
      <c r="AT84" s="30"/>
      <c r="AU84" s="30"/>
      <c r="AV84" s="30"/>
      <c r="AW84" s="229"/>
      <c r="AX84" s="30"/>
      <c r="AY84" s="30"/>
      <c r="AZ84" s="30"/>
      <c r="BA84" s="30"/>
      <c r="BB84" s="30"/>
      <c r="BC84" s="30"/>
      <c r="BD84" s="30"/>
      <c r="BE84" s="30"/>
      <c r="BF84" s="30"/>
      <c r="BG84" s="30"/>
      <c r="BH84" s="30"/>
      <c r="BI84" s="30"/>
      <c r="BJ84" s="30"/>
      <c r="BK84" s="30"/>
      <c r="BL84" s="30"/>
      <c r="BM84" s="30"/>
      <c r="BN84" s="30"/>
      <c r="BO84" s="30"/>
      <c r="BP84" s="30"/>
      <c r="BQ84" s="30"/>
      <c r="BR84" s="30"/>
      <c r="BS84" s="30"/>
      <c r="BT84" s="30"/>
      <c r="BU84" s="30"/>
      <c r="BV84" s="30"/>
      <c r="BW84" s="30"/>
      <c r="BX84" s="30"/>
      <c r="BY84" s="30"/>
    </row>
    <row r="85" spans="1:77" ht="12.75">
      <c r="A85" s="229"/>
      <c r="B85" s="30"/>
      <c r="C85" s="229"/>
      <c r="D85" s="30"/>
      <c r="E85" s="229"/>
      <c r="F85" s="229"/>
      <c r="G85" s="229"/>
      <c r="H85" s="229"/>
      <c r="I85" s="30"/>
      <c r="J85" s="30"/>
      <c r="K85" s="30"/>
      <c r="L85" s="30"/>
      <c r="M85" s="30"/>
      <c r="N85" s="30"/>
      <c r="O85" s="30"/>
      <c r="P85" s="229"/>
      <c r="Q85" s="30"/>
      <c r="R85" s="229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30"/>
      <c r="AK85" s="30"/>
      <c r="AL85" s="30"/>
      <c r="AM85" s="30"/>
      <c r="AN85" s="30"/>
      <c r="AO85" s="30"/>
      <c r="AP85" s="30"/>
      <c r="AQ85" s="30"/>
      <c r="AR85" s="30"/>
      <c r="AS85" s="30"/>
      <c r="AT85" s="30"/>
      <c r="AU85" s="30"/>
      <c r="AV85" s="30"/>
      <c r="AW85" s="229"/>
      <c r="AX85" s="30"/>
      <c r="AY85" s="30"/>
      <c r="AZ85" s="30"/>
      <c r="BA85" s="30"/>
      <c r="BB85" s="30"/>
      <c r="BC85" s="30"/>
      <c r="BD85" s="30"/>
      <c r="BE85" s="30"/>
      <c r="BF85" s="30"/>
      <c r="BG85" s="30"/>
      <c r="BH85" s="30"/>
      <c r="BI85" s="30"/>
      <c r="BJ85" s="30"/>
      <c r="BK85" s="30"/>
      <c r="BL85" s="30"/>
      <c r="BM85" s="30"/>
      <c r="BN85" s="30"/>
      <c r="BO85" s="30"/>
      <c r="BP85" s="30"/>
      <c r="BQ85" s="30"/>
      <c r="BR85" s="30"/>
      <c r="BS85" s="30"/>
      <c r="BT85" s="30"/>
      <c r="BU85" s="30"/>
      <c r="BV85" s="30"/>
      <c r="BW85" s="30"/>
      <c r="BX85" s="30"/>
      <c r="BY85" s="30"/>
    </row>
    <row r="86" spans="1:77" ht="12.75">
      <c r="A86" s="229"/>
      <c r="B86" s="30"/>
      <c r="C86" s="229"/>
      <c r="D86" s="30"/>
      <c r="E86" s="229"/>
      <c r="F86" s="229"/>
      <c r="G86" s="229"/>
      <c r="H86" s="229"/>
      <c r="I86" s="30"/>
      <c r="J86" s="30"/>
      <c r="K86" s="30"/>
      <c r="L86" s="30"/>
      <c r="M86" s="30"/>
      <c r="N86" s="30"/>
      <c r="O86" s="30"/>
      <c r="P86" s="229"/>
      <c r="Q86" s="30"/>
      <c r="R86" s="229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30"/>
      <c r="AK86" s="30"/>
      <c r="AL86" s="30"/>
      <c r="AM86" s="30"/>
      <c r="AN86" s="30"/>
      <c r="AO86" s="30"/>
      <c r="AP86" s="30"/>
      <c r="AQ86" s="30"/>
      <c r="AR86" s="30"/>
      <c r="AS86" s="30"/>
      <c r="AT86" s="30"/>
      <c r="AU86" s="30"/>
      <c r="AV86" s="30"/>
      <c r="AW86" s="229"/>
      <c r="AX86" s="30"/>
      <c r="AY86" s="30"/>
      <c r="AZ86" s="30"/>
      <c r="BA86" s="30"/>
      <c r="BB86" s="30"/>
      <c r="BC86" s="30"/>
      <c r="BD86" s="30"/>
      <c r="BE86" s="30"/>
      <c r="BF86" s="30"/>
      <c r="BG86" s="30"/>
      <c r="BH86" s="30"/>
      <c r="BI86" s="30"/>
      <c r="BJ86" s="30"/>
      <c r="BK86" s="30"/>
      <c r="BL86" s="30"/>
      <c r="BM86" s="30"/>
      <c r="BN86" s="30"/>
      <c r="BO86" s="30"/>
      <c r="BP86" s="30"/>
      <c r="BQ86" s="30"/>
      <c r="BR86" s="30"/>
      <c r="BS86" s="30"/>
      <c r="BT86" s="30"/>
      <c r="BU86" s="30"/>
      <c r="BV86" s="30"/>
      <c r="BW86" s="30"/>
      <c r="BX86" s="30"/>
      <c r="BY86" s="30"/>
    </row>
    <row r="87" spans="1:77" ht="12.75">
      <c r="A87" s="229"/>
      <c r="B87" s="30"/>
      <c r="C87" s="229"/>
      <c r="D87" s="30"/>
      <c r="E87" s="229"/>
      <c r="F87" s="229"/>
      <c r="G87" s="229"/>
      <c r="H87" s="229"/>
      <c r="I87" s="30"/>
      <c r="J87" s="30"/>
      <c r="K87" s="30"/>
      <c r="L87" s="30"/>
      <c r="M87" s="30"/>
      <c r="N87" s="30"/>
      <c r="O87" s="30"/>
      <c r="P87" s="229"/>
      <c r="Q87" s="30"/>
      <c r="R87" s="229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30"/>
      <c r="AK87" s="30"/>
      <c r="AL87" s="30"/>
      <c r="AM87" s="30"/>
      <c r="AN87" s="30"/>
      <c r="AO87" s="30"/>
      <c r="AP87" s="30"/>
      <c r="AQ87" s="30"/>
      <c r="AR87" s="30"/>
      <c r="AS87" s="30"/>
      <c r="AT87" s="30"/>
      <c r="AU87" s="30"/>
      <c r="AV87" s="30"/>
      <c r="AW87" s="229"/>
      <c r="AX87" s="30"/>
      <c r="AY87" s="30"/>
      <c r="AZ87" s="30"/>
      <c r="BA87" s="30"/>
      <c r="BB87" s="30"/>
      <c r="BC87" s="30"/>
      <c r="BD87" s="30"/>
      <c r="BE87" s="30"/>
      <c r="BF87" s="30"/>
      <c r="BG87" s="30"/>
      <c r="BH87" s="30"/>
      <c r="BI87" s="30"/>
      <c r="BJ87" s="30"/>
      <c r="BK87" s="30"/>
      <c r="BL87" s="30"/>
      <c r="BM87" s="30"/>
      <c r="BN87" s="30"/>
      <c r="BO87" s="30"/>
      <c r="BP87" s="30"/>
      <c r="BQ87" s="30"/>
      <c r="BR87" s="30"/>
      <c r="BS87" s="30"/>
      <c r="BT87" s="30"/>
      <c r="BU87" s="30"/>
      <c r="BV87" s="30"/>
      <c r="BW87" s="30"/>
      <c r="BX87" s="30"/>
      <c r="BY87" s="30"/>
    </row>
    <row r="88" spans="1:77" ht="12.75">
      <c r="A88" s="229"/>
      <c r="B88" s="30"/>
      <c r="C88" s="229"/>
      <c r="D88" s="30"/>
      <c r="E88" s="229"/>
      <c r="F88" s="229"/>
      <c r="G88" s="229"/>
      <c r="H88" s="229"/>
      <c r="I88" s="30"/>
      <c r="J88" s="30"/>
      <c r="K88" s="30"/>
      <c r="L88" s="30"/>
      <c r="M88" s="30"/>
      <c r="N88" s="30"/>
      <c r="O88" s="30"/>
      <c r="P88" s="229"/>
      <c r="Q88" s="30"/>
      <c r="R88" s="229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30"/>
      <c r="AK88" s="30"/>
      <c r="AL88" s="30"/>
      <c r="AM88" s="30"/>
      <c r="AN88" s="30"/>
      <c r="AO88" s="30"/>
      <c r="AP88" s="30"/>
      <c r="AQ88" s="30"/>
      <c r="AR88" s="30"/>
      <c r="AS88" s="30"/>
      <c r="AT88" s="30"/>
      <c r="AU88" s="30"/>
      <c r="AV88" s="30"/>
      <c r="AW88" s="229"/>
      <c r="AX88" s="30"/>
      <c r="AY88" s="30"/>
      <c r="AZ88" s="30"/>
      <c r="BA88" s="30"/>
      <c r="BB88" s="30"/>
      <c r="BC88" s="30"/>
      <c r="BD88" s="30"/>
      <c r="BE88" s="30"/>
      <c r="BF88" s="30"/>
      <c r="BG88" s="30"/>
      <c r="BH88" s="30"/>
      <c r="BI88" s="30"/>
      <c r="BJ88" s="30"/>
      <c r="BK88" s="30"/>
      <c r="BL88" s="30"/>
      <c r="BM88" s="30"/>
      <c r="BN88" s="30"/>
      <c r="BO88" s="30"/>
      <c r="BP88" s="30"/>
      <c r="BQ88" s="30"/>
      <c r="BR88" s="30"/>
      <c r="BS88" s="30"/>
      <c r="BT88" s="30"/>
      <c r="BU88" s="30"/>
      <c r="BV88" s="30"/>
      <c r="BW88" s="30"/>
      <c r="BX88" s="30"/>
      <c r="BY88" s="30"/>
    </row>
    <row r="89" spans="1:77" ht="12.75">
      <c r="A89" s="229"/>
      <c r="B89" s="30"/>
      <c r="C89" s="229"/>
      <c r="D89" s="30"/>
      <c r="E89" s="229"/>
      <c r="F89" s="229"/>
      <c r="G89" s="229"/>
      <c r="H89" s="229"/>
      <c r="I89" s="30"/>
      <c r="J89" s="30"/>
      <c r="K89" s="30"/>
      <c r="L89" s="30"/>
      <c r="M89" s="30"/>
      <c r="N89" s="30"/>
      <c r="O89" s="30"/>
      <c r="P89" s="229"/>
      <c r="Q89" s="30"/>
      <c r="R89" s="229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30"/>
      <c r="AK89" s="30"/>
      <c r="AL89" s="30"/>
      <c r="AM89" s="30"/>
      <c r="AN89" s="30"/>
      <c r="AO89" s="30"/>
      <c r="AP89" s="30"/>
      <c r="AQ89" s="30"/>
      <c r="AR89" s="30"/>
      <c r="AS89" s="30"/>
      <c r="AT89" s="30"/>
      <c r="AU89" s="30"/>
      <c r="AV89" s="30"/>
      <c r="AW89" s="229"/>
      <c r="AX89" s="30"/>
      <c r="AY89" s="30"/>
      <c r="AZ89" s="30"/>
      <c r="BA89" s="30"/>
      <c r="BB89" s="30"/>
      <c r="BC89" s="30"/>
      <c r="BD89" s="30"/>
      <c r="BE89" s="30"/>
      <c r="BF89" s="30"/>
      <c r="BG89" s="30"/>
      <c r="BH89" s="30"/>
      <c r="BI89" s="30"/>
      <c r="BJ89" s="30"/>
      <c r="BK89" s="30"/>
      <c r="BL89" s="30"/>
      <c r="BM89" s="30"/>
      <c r="BN89" s="30"/>
      <c r="BO89" s="30"/>
      <c r="BP89" s="30"/>
      <c r="BQ89" s="30"/>
      <c r="BR89" s="30"/>
      <c r="BS89" s="30"/>
      <c r="BT89" s="30"/>
      <c r="BU89" s="30"/>
      <c r="BV89" s="30"/>
      <c r="BW89" s="30"/>
      <c r="BX89" s="30"/>
      <c r="BY89" s="30"/>
    </row>
    <row r="90" spans="1:77" ht="12.75">
      <c r="A90" s="229"/>
      <c r="B90" s="30"/>
      <c r="C90" s="229"/>
      <c r="D90" s="30"/>
      <c r="E90" s="229"/>
      <c r="F90" s="229"/>
      <c r="G90" s="229"/>
      <c r="H90" s="229"/>
      <c r="I90" s="30"/>
      <c r="J90" s="30"/>
      <c r="K90" s="30"/>
      <c r="L90" s="30"/>
      <c r="M90" s="30"/>
      <c r="N90" s="30"/>
      <c r="O90" s="30"/>
      <c r="P90" s="229"/>
      <c r="Q90" s="30"/>
      <c r="R90" s="229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30"/>
      <c r="AK90" s="30"/>
      <c r="AL90" s="30"/>
      <c r="AM90" s="30"/>
      <c r="AN90" s="30"/>
      <c r="AO90" s="30"/>
      <c r="AP90" s="30"/>
      <c r="AQ90" s="30"/>
      <c r="AR90" s="30"/>
      <c r="AS90" s="30"/>
      <c r="AT90" s="30"/>
      <c r="AU90" s="30"/>
      <c r="AV90" s="30"/>
      <c r="AW90" s="229"/>
      <c r="AX90" s="30"/>
      <c r="AY90" s="30"/>
      <c r="AZ90" s="30"/>
      <c r="BA90" s="30"/>
      <c r="BB90" s="30"/>
      <c r="BC90" s="30"/>
      <c r="BD90" s="30"/>
      <c r="BE90" s="30"/>
      <c r="BF90" s="30"/>
      <c r="BG90" s="30"/>
      <c r="BH90" s="30"/>
      <c r="BI90" s="30"/>
      <c r="BJ90" s="30"/>
      <c r="BK90" s="30"/>
      <c r="BL90" s="30"/>
      <c r="BM90" s="30"/>
      <c r="BN90" s="30"/>
      <c r="BO90" s="30"/>
      <c r="BP90" s="30"/>
      <c r="BQ90" s="30"/>
      <c r="BR90" s="30"/>
      <c r="BS90" s="30"/>
      <c r="BT90" s="30"/>
      <c r="BU90" s="30"/>
      <c r="BV90" s="30"/>
      <c r="BW90" s="30"/>
      <c r="BX90" s="30"/>
      <c r="BY90" s="30"/>
    </row>
    <row r="91" spans="1:77" ht="12.75">
      <c r="A91" s="229"/>
      <c r="B91" s="30"/>
      <c r="C91" s="229"/>
      <c r="D91" s="30"/>
      <c r="E91" s="229"/>
      <c r="F91" s="229"/>
      <c r="G91" s="229"/>
      <c r="H91" s="229"/>
      <c r="I91" s="30"/>
      <c r="J91" s="30"/>
      <c r="K91" s="30"/>
      <c r="L91" s="30"/>
      <c r="M91" s="30"/>
      <c r="N91" s="30"/>
      <c r="O91" s="30"/>
      <c r="P91" s="229"/>
      <c r="Q91" s="30"/>
      <c r="R91" s="229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30"/>
      <c r="AK91" s="30"/>
      <c r="AL91" s="30"/>
      <c r="AM91" s="30"/>
      <c r="AN91" s="30"/>
      <c r="AO91" s="30"/>
      <c r="AP91" s="30"/>
      <c r="AQ91" s="30"/>
      <c r="AR91" s="30"/>
      <c r="AS91" s="30"/>
      <c r="AT91" s="30"/>
      <c r="AU91" s="30"/>
      <c r="AV91" s="30"/>
      <c r="AW91" s="229"/>
      <c r="AX91" s="30"/>
      <c r="AY91" s="30"/>
      <c r="AZ91" s="30"/>
      <c r="BA91" s="30"/>
      <c r="BB91" s="30"/>
      <c r="BC91" s="30"/>
      <c r="BD91" s="30"/>
      <c r="BE91" s="30"/>
      <c r="BF91" s="30"/>
      <c r="BG91" s="30"/>
      <c r="BH91" s="30"/>
      <c r="BI91" s="30"/>
      <c r="BJ91" s="30"/>
      <c r="BK91" s="30"/>
      <c r="BL91" s="30"/>
      <c r="BM91" s="30"/>
      <c r="BN91" s="30"/>
      <c r="BO91" s="30"/>
      <c r="BP91" s="30"/>
      <c r="BQ91" s="30"/>
      <c r="BR91" s="30"/>
      <c r="BS91" s="30"/>
      <c r="BT91" s="30"/>
      <c r="BU91" s="30"/>
      <c r="BV91" s="30"/>
      <c r="BW91" s="30"/>
      <c r="BX91" s="30"/>
      <c r="BY91" s="30"/>
    </row>
    <row r="92" spans="1:77" ht="12.75">
      <c r="A92" s="229"/>
      <c r="B92" s="30"/>
      <c r="C92" s="229"/>
      <c r="D92" s="30"/>
      <c r="E92" s="229"/>
      <c r="F92" s="229"/>
      <c r="G92" s="229"/>
      <c r="H92" s="229"/>
      <c r="I92" s="30"/>
      <c r="J92" s="30"/>
      <c r="K92" s="30"/>
      <c r="L92" s="30"/>
      <c r="M92" s="30"/>
      <c r="N92" s="30"/>
      <c r="O92" s="30"/>
      <c r="P92" s="229"/>
      <c r="Q92" s="30"/>
      <c r="R92" s="229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30"/>
      <c r="AK92" s="30"/>
      <c r="AL92" s="30"/>
      <c r="AM92" s="30"/>
      <c r="AN92" s="30"/>
      <c r="AO92" s="30"/>
      <c r="AP92" s="30"/>
      <c r="AQ92" s="30"/>
      <c r="AR92" s="30"/>
      <c r="AS92" s="30"/>
      <c r="AT92" s="30"/>
      <c r="AU92" s="30"/>
      <c r="AV92" s="30"/>
      <c r="AW92" s="229"/>
      <c r="AX92" s="30"/>
      <c r="AY92" s="30"/>
      <c r="AZ92" s="30"/>
      <c r="BA92" s="30"/>
      <c r="BB92" s="30"/>
      <c r="BC92" s="30"/>
      <c r="BD92" s="30"/>
      <c r="BE92" s="30"/>
      <c r="BF92" s="30"/>
      <c r="BG92" s="30"/>
      <c r="BH92" s="30"/>
      <c r="BI92" s="30"/>
      <c r="BJ92" s="30"/>
      <c r="BK92" s="30"/>
      <c r="BL92" s="30"/>
      <c r="BM92" s="30"/>
      <c r="BN92" s="30"/>
      <c r="BO92" s="30"/>
      <c r="BP92" s="30"/>
      <c r="BQ92" s="30"/>
      <c r="BR92" s="30"/>
      <c r="BS92" s="30"/>
      <c r="BT92" s="30"/>
      <c r="BU92" s="30"/>
      <c r="BV92" s="30"/>
      <c r="BW92" s="30"/>
      <c r="BX92" s="30"/>
      <c r="BY92" s="30"/>
    </row>
    <row r="93" spans="1:77" ht="12.75">
      <c r="A93" s="229"/>
      <c r="B93" s="30"/>
      <c r="C93" s="229"/>
      <c r="D93" s="30"/>
      <c r="E93" s="229"/>
      <c r="F93" s="229"/>
      <c r="G93" s="229"/>
      <c r="H93" s="229"/>
      <c r="I93" s="30"/>
      <c r="J93" s="30"/>
      <c r="K93" s="30"/>
      <c r="L93" s="30"/>
      <c r="M93" s="30"/>
      <c r="N93" s="30"/>
      <c r="O93" s="30"/>
      <c r="P93" s="229"/>
      <c r="Q93" s="30"/>
      <c r="R93" s="229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30"/>
      <c r="AK93" s="30"/>
      <c r="AL93" s="30"/>
      <c r="AM93" s="30"/>
      <c r="AN93" s="30"/>
      <c r="AO93" s="30"/>
      <c r="AP93" s="30"/>
      <c r="AQ93" s="30"/>
      <c r="AR93" s="30"/>
      <c r="AS93" s="30"/>
      <c r="AT93" s="30"/>
      <c r="AU93" s="30"/>
      <c r="AV93" s="30"/>
      <c r="AW93" s="229"/>
      <c r="AX93" s="30"/>
      <c r="AY93" s="30"/>
      <c r="AZ93" s="30"/>
      <c r="BA93" s="30"/>
      <c r="BB93" s="30"/>
      <c r="BC93" s="30"/>
      <c r="BD93" s="30"/>
      <c r="BE93" s="30"/>
      <c r="BF93" s="30"/>
      <c r="BG93" s="30"/>
      <c r="BH93" s="30"/>
      <c r="BI93" s="30"/>
      <c r="BJ93" s="30"/>
      <c r="BK93" s="30"/>
      <c r="BL93" s="30"/>
      <c r="BM93" s="30"/>
      <c r="BN93" s="30"/>
      <c r="BO93" s="30"/>
      <c r="BP93" s="30"/>
      <c r="BQ93" s="30"/>
      <c r="BR93" s="30"/>
      <c r="BS93" s="30"/>
      <c r="BT93" s="30"/>
      <c r="BU93" s="30"/>
      <c r="BV93" s="30"/>
      <c r="BW93" s="30"/>
      <c r="BX93" s="30"/>
      <c r="BY93" s="30"/>
    </row>
    <row r="94" spans="1:77" ht="12.75">
      <c r="A94" s="229"/>
      <c r="B94" s="30"/>
      <c r="C94" s="229"/>
      <c r="D94" s="30"/>
      <c r="E94" s="229"/>
      <c r="F94" s="229"/>
      <c r="G94" s="229"/>
      <c r="H94" s="229"/>
      <c r="I94" s="30"/>
      <c r="J94" s="30"/>
      <c r="K94" s="30"/>
      <c r="L94" s="30"/>
      <c r="M94" s="30"/>
      <c r="N94" s="30"/>
      <c r="O94" s="30"/>
      <c r="P94" s="229"/>
      <c r="Q94" s="30"/>
      <c r="R94" s="229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0"/>
      <c r="AJ94" s="30"/>
      <c r="AK94" s="30"/>
      <c r="AL94" s="30"/>
      <c r="AM94" s="30"/>
      <c r="AN94" s="30"/>
      <c r="AO94" s="30"/>
      <c r="AP94" s="30"/>
      <c r="AQ94" s="30"/>
      <c r="AR94" s="30"/>
      <c r="AS94" s="30"/>
      <c r="AT94" s="30"/>
      <c r="AU94" s="30"/>
      <c r="AV94" s="30"/>
      <c r="AW94" s="229"/>
      <c r="AX94" s="30"/>
      <c r="AY94" s="30"/>
      <c r="AZ94" s="30"/>
      <c r="BA94" s="30"/>
      <c r="BB94" s="30"/>
      <c r="BC94" s="30"/>
      <c r="BD94" s="30"/>
      <c r="BE94" s="30"/>
      <c r="BF94" s="30"/>
      <c r="BG94" s="30"/>
      <c r="BH94" s="30"/>
      <c r="BI94" s="30"/>
      <c r="BJ94" s="30"/>
      <c r="BK94" s="30"/>
      <c r="BL94" s="30"/>
      <c r="BM94" s="30"/>
      <c r="BN94" s="30"/>
      <c r="BO94" s="30"/>
      <c r="BP94" s="30"/>
      <c r="BQ94" s="30"/>
      <c r="BR94" s="30"/>
      <c r="BS94" s="30"/>
      <c r="BT94" s="30"/>
      <c r="BU94" s="30"/>
      <c r="BV94" s="30"/>
      <c r="BW94" s="30"/>
      <c r="BX94" s="30"/>
      <c r="BY94" s="30"/>
    </row>
    <row r="95" spans="1:77" ht="12.75">
      <c r="A95" s="229"/>
      <c r="B95" s="30"/>
      <c r="C95" s="229"/>
      <c r="D95" s="30"/>
      <c r="E95" s="229"/>
      <c r="F95" s="229"/>
      <c r="G95" s="229"/>
      <c r="H95" s="229"/>
      <c r="I95" s="30"/>
      <c r="J95" s="30"/>
      <c r="K95" s="30"/>
      <c r="L95" s="30"/>
      <c r="M95" s="30"/>
      <c r="N95" s="30"/>
      <c r="O95" s="30"/>
      <c r="P95" s="229"/>
      <c r="Q95" s="30"/>
      <c r="R95" s="229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0"/>
      <c r="AI95" s="30"/>
      <c r="AJ95" s="30"/>
      <c r="AK95" s="30"/>
      <c r="AL95" s="30"/>
      <c r="AM95" s="30"/>
      <c r="AN95" s="30"/>
      <c r="AO95" s="30"/>
      <c r="AP95" s="30"/>
      <c r="AQ95" s="30"/>
      <c r="AR95" s="30"/>
      <c r="AS95" s="30"/>
      <c r="AT95" s="30"/>
      <c r="AU95" s="30"/>
      <c r="AV95" s="30"/>
      <c r="AW95" s="229"/>
      <c r="AX95" s="30"/>
      <c r="AY95" s="30"/>
      <c r="AZ95" s="30"/>
      <c r="BA95" s="30"/>
      <c r="BB95" s="30"/>
      <c r="BC95" s="30"/>
      <c r="BD95" s="30"/>
      <c r="BE95" s="30"/>
      <c r="BF95" s="30"/>
      <c r="BG95" s="30"/>
      <c r="BH95" s="30"/>
      <c r="BI95" s="30"/>
      <c r="BJ95" s="30"/>
      <c r="BK95" s="30"/>
      <c r="BL95" s="30"/>
      <c r="BM95" s="30"/>
      <c r="BN95" s="30"/>
      <c r="BO95" s="30"/>
      <c r="BP95" s="30"/>
      <c r="BQ95" s="30"/>
      <c r="BR95" s="30"/>
      <c r="BS95" s="30"/>
      <c r="BT95" s="30"/>
      <c r="BU95" s="30"/>
      <c r="BV95" s="30"/>
      <c r="BW95" s="30"/>
      <c r="BX95" s="30"/>
      <c r="BY95" s="30"/>
    </row>
    <row r="96" spans="1:77" ht="12.75">
      <c r="A96" s="229"/>
      <c r="B96" s="30"/>
      <c r="C96" s="229"/>
      <c r="D96" s="30"/>
      <c r="E96" s="229"/>
      <c r="F96" s="229"/>
      <c r="G96" s="229"/>
      <c r="H96" s="229"/>
      <c r="I96" s="30"/>
      <c r="J96" s="30"/>
      <c r="K96" s="30"/>
      <c r="L96" s="30"/>
      <c r="M96" s="30"/>
      <c r="N96" s="30"/>
      <c r="O96" s="30"/>
      <c r="P96" s="229"/>
      <c r="Q96" s="30"/>
      <c r="R96" s="229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F96" s="30"/>
      <c r="AG96" s="30"/>
      <c r="AH96" s="30"/>
      <c r="AI96" s="30"/>
      <c r="AJ96" s="30"/>
      <c r="AK96" s="30"/>
      <c r="AL96" s="30"/>
      <c r="AM96" s="30"/>
      <c r="AN96" s="30"/>
      <c r="AO96" s="30"/>
      <c r="AP96" s="30"/>
      <c r="AQ96" s="30"/>
      <c r="AR96" s="30"/>
      <c r="AS96" s="30"/>
      <c r="AT96" s="30"/>
      <c r="AU96" s="30"/>
      <c r="AV96" s="30"/>
      <c r="AW96" s="229"/>
      <c r="AX96" s="30"/>
      <c r="AY96" s="30"/>
      <c r="AZ96" s="30"/>
      <c r="BA96" s="30"/>
      <c r="BB96" s="30"/>
      <c r="BC96" s="30"/>
      <c r="BD96" s="30"/>
      <c r="BE96" s="30"/>
      <c r="BF96" s="30"/>
      <c r="BG96" s="30"/>
      <c r="BH96" s="30"/>
      <c r="BI96" s="30"/>
      <c r="BJ96" s="30"/>
      <c r="BK96" s="30"/>
      <c r="BL96" s="30"/>
      <c r="BM96" s="30"/>
      <c r="BN96" s="30"/>
      <c r="BO96" s="30"/>
      <c r="BP96" s="30"/>
      <c r="BQ96" s="30"/>
      <c r="BR96" s="30"/>
      <c r="BS96" s="30"/>
      <c r="BT96" s="30"/>
      <c r="BU96" s="30"/>
      <c r="BV96" s="30"/>
      <c r="BW96" s="30"/>
      <c r="BX96" s="30"/>
      <c r="BY96" s="30"/>
    </row>
    <row r="97" spans="1:77" ht="12.75">
      <c r="A97" s="229"/>
      <c r="B97" s="30"/>
      <c r="C97" s="229"/>
      <c r="D97" s="30"/>
      <c r="E97" s="229"/>
      <c r="F97" s="229"/>
      <c r="G97" s="229"/>
      <c r="H97" s="229"/>
      <c r="I97" s="30"/>
      <c r="J97" s="30"/>
      <c r="K97" s="30"/>
      <c r="L97" s="30"/>
      <c r="M97" s="30"/>
      <c r="N97" s="30"/>
      <c r="O97" s="30"/>
      <c r="P97" s="229"/>
      <c r="Q97" s="30"/>
      <c r="R97" s="229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0"/>
      <c r="AJ97" s="30"/>
      <c r="AK97" s="30"/>
      <c r="AL97" s="30"/>
      <c r="AM97" s="30"/>
      <c r="AN97" s="30"/>
      <c r="AO97" s="30"/>
      <c r="AP97" s="30"/>
      <c r="AQ97" s="30"/>
      <c r="AR97" s="30"/>
      <c r="AS97" s="30"/>
      <c r="AT97" s="30"/>
      <c r="AU97" s="30"/>
      <c r="AV97" s="30"/>
      <c r="AW97" s="229"/>
      <c r="AX97" s="30"/>
      <c r="AY97" s="30"/>
      <c r="AZ97" s="30"/>
      <c r="BA97" s="30"/>
      <c r="BB97" s="30"/>
      <c r="BC97" s="30"/>
      <c r="BD97" s="30"/>
      <c r="BE97" s="30"/>
      <c r="BF97" s="30"/>
      <c r="BG97" s="30"/>
      <c r="BH97" s="30"/>
      <c r="BI97" s="30"/>
      <c r="BJ97" s="30"/>
      <c r="BK97" s="30"/>
      <c r="BL97" s="30"/>
      <c r="BM97" s="30"/>
      <c r="BN97" s="30"/>
      <c r="BO97" s="30"/>
      <c r="BP97" s="30"/>
      <c r="BQ97" s="30"/>
      <c r="BR97" s="30"/>
      <c r="BS97" s="30"/>
      <c r="BT97" s="30"/>
      <c r="BU97" s="30"/>
      <c r="BV97" s="30"/>
      <c r="BW97" s="30"/>
      <c r="BX97" s="30"/>
      <c r="BY97" s="30"/>
    </row>
    <row r="98" spans="1:77" ht="12.75">
      <c r="A98" s="229"/>
      <c r="B98" s="30"/>
      <c r="C98" s="229"/>
      <c r="D98" s="30"/>
      <c r="E98" s="229"/>
      <c r="F98" s="229"/>
      <c r="G98" s="229"/>
      <c r="H98" s="229"/>
      <c r="I98" s="30"/>
      <c r="J98" s="30"/>
      <c r="K98" s="30"/>
      <c r="L98" s="30"/>
      <c r="M98" s="30"/>
      <c r="N98" s="30"/>
      <c r="O98" s="30"/>
      <c r="P98" s="229"/>
      <c r="Q98" s="30"/>
      <c r="R98" s="229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30"/>
      <c r="AK98" s="30"/>
      <c r="AL98" s="30"/>
      <c r="AM98" s="30"/>
      <c r="AN98" s="30"/>
      <c r="AO98" s="30"/>
      <c r="AP98" s="30"/>
      <c r="AQ98" s="30"/>
      <c r="AR98" s="30"/>
      <c r="AS98" s="30"/>
      <c r="AT98" s="30"/>
      <c r="AU98" s="30"/>
      <c r="AV98" s="30"/>
      <c r="AW98" s="229"/>
      <c r="AX98" s="30"/>
      <c r="AY98" s="30"/>
      <c r="AZ98" s="30"/>
      <c r="BA98" s="30"/>
      <c r="BB98" s="30"/>
      <c r="BC98" s="30"/>
      <c r="BD98" s="30"/>
      <c r="BE98" s="30"/>
      <c r="BF98" s="30"/>
      <c r="BG98" s="30"/>
      <c r="BH98" s="30"/>
      <c r="BI98" s="30"/>
      <c r="BJ98" s="30"/>
      <c r="BK98" s="30"/>
      <c r="BL98" s="30"/>
      <c r="BM98" s="30"/>
      <c r="BN98" s="30"/>
      <c r="BO98" s="30"/>
      <c r="BP98" s="30"/>
      <c r="BQ98" s="30"/>
      <c r="BR98" s="30"/>
      <c r="BS98" s="30"/>
      <c r="BT98" s="30"/>
      <c r="BU98" s="30"/>
      <c r="BV98" s="30"/>
      <c r="BW98" s="30"/>
      <c r="BX98" s="30"/>
      <c r="BY98" s="30"/>
    </row>
    <row r="99" spans="1:77" ht="12.75">
      <c r="A99" s="229"/>
      <c r="B99" s="30"/>
      <c r="C99" s="229"/>
      <c r="D99" s="30"/>
      <c r="E99" s="229"/>
      <c r="F99" s="229"/>
      <c r="G99" s="229"/>
      <c r="H99" s="229"/>
      <c r="I99" s="30"/>
      <c r="J99" s="30"/>
      <c r="K99" s="30"/>
      <c r="L99" s="30"/>
      <c r="M99" s="30"/>
      <c r="N99" s="30"/>
      <c r="O99" s="30"/>
      <c r="P99" s="229"/>
      <c r="Q99" s="30"/>
      <c r="R99" s="229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0"/>
      <c r="AJ99" s="30"/>
      <c r="AK99" s="30"/>
      <c r="AL99" s="30"/>
      <c r="AM99" s="30"/>
      <c r="AN99" s="30"/>
      <c r="AO99" s="30"/>
      <c r="AP99" s="30"/>
      <c r="AQ99" s="30"/>
      <c r="AR99" s="30"/>
      <c r="AS99" s="30"/>
      <c r="AT99" s="30"/>
      <c r="AU99" s="30"/>
      <c r="AV99" s="30"/>
      <c r="AW99" s="229"/>
      <c r="AX99" s="30"/>
      <c r="AY99" s="30"/>
      <c r="AZ99" s="30"/>
      <c r="BA99" s="30"/>
      <c r="BB99" s="30"/>
      <c r="BC99" s="30"/>
      <c r="BD99" s="30"/>
      <c r="BE99" s="30"/>
      <c r="BF99" s="30"/>
      <c r="BG99" s="30"/>
      <c r="BH99" s="30"/>
      <c r="BI99" s="30"/>
      <c r="BJ99" s="30"/>
      <c r="BK99" s="30"/>
      <c r="BL99" s="30"/>
      <c r="BM99" s="30"/>
      <c r="BN99" s="30"/>
      <c r="BO99" s="30"/>
      <c r="BP99" s="30"/>
      <c r="BQ99" s="30"/>
      <c r="BR99" s="30"/>
      <c r="BS99" s="30"/>
      <c r="BT99" s="30"/>
      <c r="BU99" s="30"/>
      <c r="BV99" s="30"/>
      <c r="BW99" s="30"/>
      <c r="BX99" s="30"/>
      <c r="BY99" s="30"/>
    </row>
    <row r="100" spans="1:77" ht="12.75">
      <c r="A100" s="229"/>
      <c r="B100" s="30"/>
      <c r="C100" s="229"/>
      <c r="D100" s="30"/>
      <c r="E100" s="229"/>
      <c r="F100" s="229"/>
      <c r="G100" s="229"/>
      <c r="H100" s="229"/>
      <c r="I100" s="30"/>
      <c r="J100" s="30"/>
      <c r="K100" s="30"/>
      <c r="L100" s="30"/>
      <c r="M100" s="30"/>
      <c r="N100" s="30"/>
      <c r="O100" s="30"/>
      <c r="P100" s="229"/>
      <c r="Q100" s="30"/>
      <c r="R100" s="229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  <c r="AE100" s="30"/>
      <c r="AF100" s="30"/>
      <c r="AG100" s="30"/>
      <c r="AH100" s="30"/>
      <c r="AI100" s="30"/>
      <c r="AJ100" s="30"/>
      <c r="AK100" s="30"/>
      <c r="AL100" s="30"/>
      <c r="AM100" s="30"/>
      <c r="AN100" s="30"/>
      <c r="AO100" s="30"/>
      <c r="AP100" s="30"/>
      <c r="AQ100" s="30"/>
      <c r="AR100" s="30"/>
      <c r="AS100" s="30"/>
      <c r="AT100" s="30"/>
      <c r="AU100" s="30"/>
      <c r="AV100" s="30"/>
      <c r="AW100" s="229"/>
      <c r="AX100" s="30"/>
      <c r="AY100" s="30"/>
      <c r="AZ100" s="30"/>
      <c r="BA100" s="30"/>
      <c r="BB100" s="30"/>
      <c r="BC100" s="30"/>
      <c r="BD100" s="30"/>
      <c r="BE100" s="30"/>
      <c r="BF100" s="30"/>
      <c r="BG100" s="30"/>
      <c r="BH100" s="30"/>
      <c r="BI100" s="30"/>
      <c r="BJ100" s="30"/>
      <c r="BK100" s="30"/>
      <c r="BL100" s="30"/>
      <c r="BM100" s="30"/>
      <c r="BN100" s="30"/>
      <c r="BO100" s="30"/>
      <c r="BP100" s="30"/>
      <c r="BQ100" s="30"/>
      <c r="BR100" s="30"/>
      <c r="BS100" s="30"/>
      <c r="BT100" s="30"/>
      <c r="BU100" s="30"/>
      <c r="BV100" s="30"/>
      <c r="BW100" s="30"/>
      <c r="BX100" s="30"/>
      <c r="BY100" s="30"/>
    </row>
    <row r="101" spans="1:77" ht="12.75">
      <c r="A101" s="229"/>
      <c r="B101" s="30"/>
      <c r="C101" s="229"/>
      <c r="D101" s="30"/>
      <c r="E101" s="229"/>
      <c r="F101" s="229"/>
      <c r="G101" s="229"/>
      <c r="H101" s="229"/>
      <c r="I101" s="30"/>
      <c r="J101" s="30"/>
      <c r="K101" s="30"/>
      <c r="L101" s="30"/>
      <c r="M101" s="30"/>
      <c r="N101" s="30"/>
      <c r="O101" s="30"/>
      <c r="P101" s="229"/>
      <c r="Q101" s="30"/>
      <c r="R101" s="229"/>
      <c r="S101" s="30"/>
      <c r="T101" s="30"/>
      <c r="U101" s="30"/>
      <c r="V101" s="30"/>
      <c r="W101" s="30"/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  <c r="AH101" s="30"/>
      <c r="AI101" s="30"/>
      <c r="AJ101" s="30"/>
      <c r="AK101" s="30"/>
      <c r="AL101" s="30"/>
      <c r="AM101" s="30"/>
      <c r="AN101" s="30"/>
      <c r="AO101" s="30"/>
      <c r="AP101" s="30"/>
      <c r="AQ101" s="30"/>
      <c r="AR101" s="30"/>
      <c r="AS101" s="30"/>
      <c r="AT101" s="30"/>
      <c r="AU101" s="30"/>
      <c r="AV101" s="30"/>
      <c r="AW101" s="229"/>
      <c r="AX101" s="30"/>
      <c r="AY101" s="30"/>
      <c r="AZ101" s="30"/>
      <c r="BA101" s="30"/>
      <c r="BB101" s="30"/>
      <c r="BC101" s="30"/>
      <c r="BD101" s="30"/>
      <c r="BE101" s="30"/>
      <c r="BF101" s="30"/>
      <c r="BG101" s="30"/>
      <c r="BH101" s="30"/>
      <c r="BI101" s="30"/>
      <c r="BJ101" s="30"/>
      <c r="BK101" s="30"/>
      <c r="BL101" s="30"/>
      <c r="BM101" s="30"/>
      <c r="BN101" s="30"/>
      <c r="BO101" s="30"/>
      <c r="BP101" s="30"/>
      <c r="BQ101" s="30"/>
      <c r="BR101" s="30"/>
      <c r="BS101" s="30"/>
      <c r="BT101" s="30"/>
      <c r="BU101" s="30"/>
      <c r="BV101" s="30"/>
      <c r="BW101" s="30"/>
      <c r="BX101" s="30"/>
      <c r="BY101" s="30"/>
    </row>
    <row r="102" spans="1:77" ht="12.75">
      <c r="A102" s="229"/>
      <c r="B102" s="30"/>
      <c r="C102" s="229"/>
      <c r="D102" s="30"/>
      <c r="E102" s="229"/>
      <c r="F102" s="229"/>
      <c r="G102" s="229"/>
      <c r="H102" s="229"/>
      <c r="I102" s="30"/>
      <c r="J102" s="30"/>
      <c r="K102" s="30"/>
      <c r="L102" s="30"/>
      <c r="M102" s="30"/>
      <c r="N102" s="30"/>
      <c r="O102" s="30"/>
      <c r="P102" s="229"/>
      <c r="Q102" s="30"/>
      <c r="R102" s="229"/>
      <c r="S102" s="30"/>
      <c r="T102" s="30"/>
      <c r="U102" s="30"/>
      <c r="V102" s="30"/>
      <c r="W102" s="30"/>
      <c r="X102" s="30"/>
      <c r="Y102" s="30"/>
      <c r="Z102" s="30"/>
      <c r="AA102" s="30"/>
      <c r="AB102" s="30"/>
      <c r="AC102" s="30"/>
      <c r="AD102" s="30"/>
      <c r="AE102" s="30"/>
      <c r="AF102" s="30"/>
      <c r="AG102" s="30"/>
      <c r="AH102" s="30"/>
      <c r="AI102" s="30"/>
      <c r="AJ102" s="30"/>
      <c r="AK102" s="30"/>
      <c r="AL102" s="30"/>
      <c r="AM102" s="30"/>
      <c r="AN102" s="30"/>
      <c r="AO102" s="30"/>
      <c r="AP102" s="30"/>
      <c r="AQ102" s="30"/>
      <c r="AR102" s="30"/>
      <c r="AS102" s="30"/>
      <c r="AT102" s="30"/>
      <c r="AU102" s="30"/>
      <c r="AV102" s="30"/>
      <c r="AW102" s="229"/>
      <c r="AX102" s="30"/>
      <c r="AY102" s="30"/>
      <c r="AZ102" s="30"/>
      <c r="BA102" s="30"/>
      <c r="BB102" s="30"/>
      <c r="BC102" s="30"/>
      <c r="BD102" s="30"/>
      <c r="BE102" s="30"/>
      <c r="BF102" s="30"/>
      <c r="BG102" s="30"/>
      <c r="BH102" s="30"/>
      <c r="BI102" s="30"/>
      <c r="BJ102" s="30"/>
      <c r="BK102" s="30"/>
      <c r="BL102" s="30"/>
      <c r="BM102" s="30"/>
      <c r="BN102" s="30"/>
      <c r="BO102" s="30"/>
      <c r="BP102" s="30"/>
      <c r="BQ102" s="30"/>
      <c r="BR102" s="30"/>
      <c r="BS102" s="30"/>
      <c r="BT102" s="30"/>
      <c r="BU102" s="30"/>
      <c r="BV102" s="30"/>
      <c r="BW102" s="30"/>
      <c r="BX102" s="30"/>
      <c r="BY102" s="30"/>
    </row>
    <row r="103" spans="1:77" ht="12.75">
      <c r="A103" s="229"/>
      <c r="B103" s="30"/>
      <c r="C103" s="229"/>
      <c r="D103" s="30"/>
      <c r="E103" s="229"/>
      <c r="F103" s="229"/>
      <c r="G103" s="229"/>
      <c r="H103" s="229"/>
      <c r="I103" s="30"/>
      <c r="J103" s="30"/>
      <c r="K103" s="30"/>
      <c r="L103" s="30"/>
      <c r="M103" s="30"/>
      <c r="N103" s="30"/>
      <c r="O103" s="30"/>
      <c r="P103" s="229"/>
      <c r="Q103" s="30"/>
      <c r="R103" s="229"/>
      <c r="S103" s="30"/>
      <c r="T103" s="30"/>
      <c r="U103" s="30"/>
      <c r="V103" s="30"/>
      <c r="W103" s="30"/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  <c r="AH103" s="30"/>
      <c r="AI103" s="30"/>
      <c r="AJ103" s="30"/>
      <c r="AK103" s="30"/>
      <c r="AL103" s="30"/>
      <c r="AM103" s="30"/>
      <c r="AN103" s="30"/>
      <c r="AO103" s="30"/>
      <c r="AP103" s="30"/>
      <c r="AQ103" s="30"/>
      <c r="AR103" s="30"/>
      <c r="AS103" s="30"/>
      <c r="AT103" s="30"/>
      <c r="AU103" s="30"/>
      <c r="AV103" s="30"/>
      <c r="AW103" s="229"/>
      <c r="AX103" s="30"/>
      <c r="AY103" s="30"/>
      <c r="AZ103" s="30"/>
      <c r="BA103" s="30"/>
      <c r="BB103" s="30"/>
      <c r="BC103" s="30"/>
      <c r="BD103" s="30"/>
      <c r="BE103" s="30"/>
      <c r="BF103" s="30"/>
      <c r="BG103" s="30"/>
      <c r="BH103" s="30"/>
      <c r="BI103" s="30"/>
      <c r="BJ103" s="30"/>
      <c r="BK103" s="30"/>
      <c r="BL103" s="30"/>
      <c r="BM103" s="30"/>
      <c r="BN103" s="30"/>
      <c r="BO103" s="30"/>
      <c r="BP103" s="30"/>
      <c r="BQ103" s="30"/>
      <c r="BR103" s="30"/>
      <c r="BS103" s="30"/>
      <c r="BT103" s="30"/>
      <c r="BU103" s="30"/>
      <c r="BV103" s="30"/>
      <c r="BW103" s="30"/>
      <c r="BX103" s="30"/>
      <c r="BY103" s="30"/>
    </row>
    <row r="104" spans="1:77" ht="12.75">
      <c r="A104" s="229"/>
      <c r="B104" s="30"/>
      <c r="C104" s="229"/>
      <c r="D104" s="30"/>
      <c r="E104" s="229"/>
      <c r="F104" s="229"/>
      <c r="G104" s="229"/>
      <c r="H104" s="229"/>
      <c r="I104" s="30"/>
      <c r="J104" s="30"/>
      <c r="K104" s="30"/>
      <c r="L104" s="30"/>
      <c r="M104" s="30"/>
      <c r="N104" s="30"/>
      <c r="O104" s="30"/>
      <c r="P104" s="229"/>
      <c r="Q104" s="30"/>
      <c r="R104" s="229"/>
      <c r="S104" s="30"/>
      <c r="T104" s="30"/>
      <c r="U104" s="30"/>
      <c r="V104" s="30"/>
      <c r="W104" s="30"/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  <c r="AH104" s="30"/>
      <c r="AI104" s="30"/>
      <c r="AJ104" s="30"/>
      <c r="AK104" s="30"/>
      <c r="AL104" s="30"/>
      <c r="AM104" s="30"/>
      <c r="AN104" s="30"/>
      <c r="AO104" s="30"/>
      <c r="AP104" s="30"/>
      <c r="AQ104" s="30"/>
      <c r="AR104" s="30"/>
      <c r="AS104" s="30"/>
      <c r="AT104" s="30"/>
      <c r="AU104" s="30"/>
      <c r="AV104" s="30"/>
      <c r="AW104" s="229"/>
      <c r="AX104" s="30"/>
      <c r="AY104" s="30"/>
      <c r="AZ104" s="30"/>
      <c r="BA104" s="30"/>
      <c r="BB104" s="30"/>
      <c r="BC104" s="30"/>
      <c r="BD104" s="30"/>
      <c r="BE104" s="30"/>
      <c r="BF104" s="30"/>
      <c r="BG104" s="30"/>
      <c r="BH104" s="30"/>
      <c r="BI104" s="30"/>
      <c r="BJ104" s="30"/>
      <c r="BK104" s="30"/>
      <c r="BL104" s="30"/>
      <c r="BM104" s="30"/>
      <c r="BN104" s="30"/>
      <c r="BO104" s="30"/>
      <c r="BP104" s="30"/>
      <c r="BQ104" s="30"/>
      <c r="BR104" s="30"/>
      <c r="BS104" s="30"/>
      <c r="BT104" s="30"/>
      <c r="BU104" s="30"/>
      <c r="BV104" s="30"/>
      <c r="BW104" s="30"/>
      <c r="BX104" s="30"/>
      <c r="BY104" s="30"/>
    </row>
    <row r="105" spans="1:77" ht="12.75">
      <c r="A105" s="229"/>
      <c r="B105" s="30"/>
      <c r="C105" s="229"/>
      <c r="D105" s="30"/>
      <c r="E105" s="229"/>
      <c r="F105" s="229"/>
      <c r="G105" s="229"/>
      <c r="H105" s="229"/>
      <c r="I105" s="30"/>
      <c r="J105" s="30"/>
      <c r="K105" s="30"/>
      <c r="L105" s="30"/>
      <c r="M105" s="30"/>
      <c r="N105" s="30"/>
      <c r="O105" s="30"/>
      <c r="P105" s="229"/>
      <c r="Q105" s="30"/>
      <c r="R105" s="229"/>
      <c r="S105" s="30"/>
      <c r="T105" s="30"/>
      <c r="U105" s="30"/>
      <c r="V105" s="30"/>
      <c r="W105" s="30"/>
      <c r="X105" s="30"/>
      <c r="Y105" s="30"/>
      <c r="Z105" s="30"/>
      <c r="AA105" s="30"/>
      <c r="AB105" s="30"/>
      <c r="AC105" s="30"/>
      <c r="AD105" s="30"/>
      <c r="AE105" s="30"/>
      <c r="AF105" s="30"/>
      <c r="AG105" s="30"/>
      <c r="AH105" s="30"/>
      <c r="AI105" s="30"/>
      <c r="AJ105" s="30"/>
      <c r="AK105" s="30"/>
      <c r="AL105" s="30"/>
      <c r="AM105" s="30"/>
      <c r="AN105" s="30"/>
      <c r="AO105" s="30"/>
      <c r="AP105" s="30"/>
      <c r="AQ105" s="30"/>
      <c r="AR105" s="30"/>
      <c r="AS105" s="30"/>
      <c r="AT105" s="30"/>
      <c r="AU105" s="30"/>
      <c r="AV105" s="30"/>
      <c r="AW105" s="229"/>
      <c r="AX105" s="30"/>
      <c r="AY105" s="30"/>
      <c r="AZ105" s="30"/>
      <c r="BA105" s="30"/>
      <c r="BB105" s="30"/>
      <c r="BC105" s="30"/>
      <c r="BD105" s="30"/>
      <c r="BE105" s="30"/>
      <c r="BF105" s="30"/>
      <c r="BG105" s="30"/>
      <c r="BH105" s="30"/>
      <c r="BI105" s="30"/>
      <c r="BJ105" s="30"/>
      <c r="BK105" s="30"/>
      <c r="BL105" s="30"/>
      <c r="BM105" s="30"/>
      <c r="BN105" s="30"/>
      <c r="BO105" s="30"/>
      <c r="BP105" s="30"/>
      <c r="BQ105" s="30"/>
      <c r="BR105" s="30"/>
      <c r="BS105" s="30"/>
      <c r="BT105" s="30"/>
      <c r="BU105" s="30"/>
      <c r="BV105" s="30"/>
      <c r="BW105" s="30"/>
      <c r="BX105" s="30"/>
      <c r="BY105" s="30"/>
    </row>
    <row r="106" spans="1:77" ht="12.75">
      <c r="A106" s="229"/>
      <c r="B106" s="30"/>
      <c r="C106" s="229"/>
      <c r="D106" s="30"/>
      <c r="E106" s="229"/>
      <c r="F106" s="229"/>
      <c r="G106" s="229"/>
      <c r="H106" s="229"/>
      <c r="I106" s="30"/>
      <c r="J106" s="30"/>
      <c r="K106" s="30"/>
      <c r="L106" s="30"/>
      <c r="M106" s="30"/>
      <c r="N106" s="30"/>
      <c r="O106" s="30"/>
      <c r="P106" s="229"/>
      <c r="Q106" s="30"/>
      <c r="R106" s="229"/>
      <c r="S106" s="30"/>
      <c r="T106" s="30"/>
      <c r="U106" s="30"/>
      <c r="V106" s="30"/>
      <c r="W106" s="30"/>
      <c r="X106" s="30"/>
      <c r="Y106" s="30"/>
      <c r="Z106" s="30"/>
      <c r="AA106" s="30"/>
      <c r="AB106" s="30"/>
      <c r="AC106" s="30"/>
      <c r="AD106" s="30"/>
      <c r="AE106" s="30"/>
      <c r="AF106" s="30"/>
      <c r="AG106" s="30"/>
      <c r="AH106" s="30"/>
      <c r="AI106" s="30"/>
      <c r="AJ106" s="30"/>
      <c r="AK106" s="30"/>
      <c r="AL106" s="30"/>
      <c r="AM106" s="30"/>
      <c r="AN106" s="30"/>
      <c r="AO106" s="30"/>
      <c r="AP106" s="30"/>
      <c r="AQ106" s="30"/>
      <c r="AR106" s="30"/>
      <c r="AS106" s="30"/>
      <c r="AT106" s="30"/>
      <c r="AU106" s="30"/>
      <c r="AV106" s="30"/>
      <c r="AW106" s="229"/>
      <c r="AX106" s="30"/>
      <c r="AY106" s="30"/>
      <c r="AZ106" s="30"/>
      <c r="BA106" s="30"/>
      <c r="BB106" s="30"/>
      <c r="BC106" s="30"/>
      <c r="BD106" s="30"/>
      <c r="BE106" s="30"/>
      <c r="BF106" s="30"/>
      <c r="BG106" s="30"/>
      <c r="BH106" s="30"/>
      <c r="BI106" s="30"/>
      <c r="BJ106" s="30"/>
      <c r="BK106" s="30"/>
      <c r="BL106" s="30"/>
      <c r="BM106" s="30"/>
      <c r="BN106" s="30"/>
      <c r="BO106" s="30"/>
      <c r="BP106" s="30"/>
      <c r="BQ106" s="30"/>
      <c r="BR106" s="30"/>
      <c r="BS106" s="30"/>
      <c r="BT106" s="30"/>
      <c r="BU106" s="30"/>
      <c r="BV106" s="30"/>
      <c r="BW106" s="30"/>
      <c r="BX106" s="30"/>
      <c r="BY106" s="30"/>
    </row>
    <row r="107" spans="1:77" ht="12.75">
      <c r="A107" s="229"/>
      <c r="B107" s="30"/>
      <c r="C107" s="229"/>
      <c r="D107" s="30"/>
      <c r="E107" s="229"/>
      <c r="F107" s="229"/>
      <c r="G107" s="229"/>
      <c r="H107" s="229"/>
      <c r="I107" s="30"/>
      <c r="J107" s="30"/>
      <c r="K107" s="30"/>
      <c r="L107" s="30"/>
      <c r="M107" s="30"/>
      <c r="N107" s="30"/>
      <c r="O107" s="30"/>
      <c r="P107" s="229"/>
      <c r="Q107" s="30"/>
      <c r="R107" s="229"/>
      <c r="S107" s="30"/>
      <c r="T107" s="30"/>
      <c r="U107" s="30"/>
      <c r="V107" s="30"/>
      <c r="W107" s="30"/>
      <c r="X107" s="30"/>
      <c r="Y107" s="30"/>
      <c r="Z107" s="30"/>
      <c r="AA107" s="30"/>
      <c r="AB107" s="30"/>
      <c r="AC107" s="30"/>
      <c r="AD107" s="30"/>
      <c r="AE107" s="30"/>
      <c r="AF107" s="30"/>
      <c r="AG107" s="30"/>
      <c r="AH107" s="30"/>
      <c r="AI107" s="30"/>
      <c r="AJ107" s="30"/>
      <c r="AK107" s="30"/>
      <c r="AL107" s="30"/>
      <c r="AM107" s="30"/>
      <c r="AN107" s="30"/>
      <c r="AO107" s="30"/>
      <c r="AP107" s="30"/>
      <c r="AQ107" s="30"/>
      <c r="AR107" s="30"/>
      <c r="AS107" s="30"/>
      <c r="AT107" s="30"/>
      <c r="AU107" s="30"/>
      <c r="AV107" s="30"/>
      <c r="AW107" s="229"/>
      <c r="AX107" s="30"/>
      <c r="AY107" s="30"/>
      <c r="AZ107" s="30"/>
      <c r="BA107" s="30"/>
      <c r="BB107" s="30"/>
      <c r="BC107" s="30"/>
      <c r="BD107" s="30"/>
      <c r="BE107" s="30"/>
      <c r="BF107" s="30"/>
      <c r="BG107" s="30"/>
      <c r="BH107" s="30"/>
      <c r="BI107" s="30"/>
      <c r="BJ107" s="30"/>
      <c r="BK107" s="30"/>
      <c r="BL107" s="30"/>
      <c r="BM107" s="30"/>
      <c r="BN107" s="30"/>
      <c r="BO107" s="30"/>
      <c r="BP107" s="30"/>
      <c r="BQ107" s="30"/>
      <c r="BR107" s="30"/>
      <c r="BS107" s="30"/>
      <c r="BT107" s="30"/>
      <c r="BU107" s="30"/>
      <c r="BV107" s="30"/>
      <c r="BW107" s="30"/>
      <c r="BX107" s="30"/>
      <c r="BY107" s="30"/>
    </row>
    <row r="108" spans="1:77" ht="12.75">
      <c r="A108" s="229"/>
      <c r="B108" s="30"/>
      <c r="C108" s="229"/>
      <c r="D108" s="30"/>
      <c r="E108" s="229"/>
      <c r="F108" s="229"/>
      <c r="G108" s="229"/>
      <c r="H108" s="229"/>
      <c r="I108" s="30"/>
      <c r="J108" s="30"/>
      <c r="K108" s="30"/>
      <c r="L108" s="30"/>
      <c r="M108" s="30"/>
      <c r="N108" s="30"/>
      <c r="O108" s="30"/>
      <c r="P108" s="229"/>
      <c r="Q108" s="30"/>
      <c r="R108" s="229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  <c r="AF108" s="30"/>
      <c r="AG108" s="30"/>
      <c r="AH108" s="30"/>
      <c r="AI108" s="30"/>
      <c r="AJ108" s="30"/>
      <c r="AK108" s="30"/>
      <c r="AL108" s="30"/>
      <c r="AM108" s="30"/>
      <c r="AN108" s="30"/>
      <c r="AO108" s="30"/>
      <c r="AP108" s="30"/>
      <c r="AQ108" s="30"/>
      <c r="AR108" s="30"/>
      <c r="AS108" s="30"/>
      <c r="AT108" s="30"/>
      <c r="AU108" s="30"/>
      <c r="AV108" s="30"/>
      <c r="AW108" s="229"/>
      <c r="AX108" s="30"/>
      <c r="AY108" s="30"/>
      <c r="AZ108" s="30"/>
      <c r="BA108" s="30"/>
      <c r="BB108" s="30"/>
      <c r="BC108" s="30"/>
      <c r="BD108" s="30"/>
      <c r="BE108" s="30"/>
      <c r="BF108" s="30"/>
      <c r="BG108" s="30"/>
      <c r="BH108" s="30"/>
      <c r="BI108" s="30"/>
      <c r="BJ108" s="30"/>
      <c r="BK108" s="30"/>
      <c r="BL108" s="30"/>
      <c r="BM108" s="30"/>
      <c r="BN108" s="30"/>
      <c r="BO108" s="30"/>
      <c r="BP108" s="30"/>
      <c r="BQ108" s="30"/>
      <c r="BR108" s="30"/>
      <c r="BS108" s="30"/>
      <c r="BT108" s="30"/>
      <c r="BU108" s="30"/>
      <c r="BV108" s="30"/>
      <c r="BW108" s="30"/>
      <c r="BX108" s="30"/>
      <c r="BY108" s="30"/>
    </row>
    <row r="109" spans="1:77" ht="12.75">
      <c r="A109" s="229"/>
      <c r="B109" s="30"/>
      <c r="C109" s="229"/>
      <c r="D109" s="30"/>
      <c r="E109" s="229"/>
      <c r="F109" s="229"/>
      <c r="G109" s="229"/>
      <c r="H109" s="229"/>
      <c r="I109" s="30"/>
      <c r="J109" s="30"/>
      <c r="K109" s="30"/>
      <c r="L109" s="30"/>
      <c r="M109" s="30"/>
      <c r="N109" s="30"/>
      <c r="O109" s="30"/>
      <c r="P109" s="229"/>
      <c r="Q109" s="30"/>
      <c r="R109" s="229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  <c r="AF109" s="30"/>
      <c r="AG109" s="30"/>
      <c r="AH109" s="30"/>
      <c r="AI109" s="30"/>
      <c r="AJ109" s="30"/>
      <c r="AK109" s="30"/>
      <c r="AL109" s="30"/>
      <c r="AM109" s="30"/>
      <c r="AN109" s="30"/>
      <c r="AO109" s="30"/>
      <c r="AP109" s="30"/>
      <c r="AQ109" s="30"/>
      <c r="AR109" s="30"/>
      <c r="AS109" s="30"/>
      <c r="AT109" s="30"/>
      <c r="AU109" s="30"/>
      <c r="AV109" s="30"/>
      <c r="AW109" s="229"/>
      <c r="AX109" s="30"/>
      <c r="AY109" s="30"/>
      <c r="AZ109" s="30"/>
      <c r="BA109" s="30"/>
      <c r="BB109" s="30"/>
      <c r="BC109" s="30"/>
      <c r="BD109" s="30"/>
      <c r="BE109" s="30"/>
      <c r="BF109" s="30"/>
      <c r="BG109" s="30"/>
      <c r="BH109" s="30"/>
      <c r="BI109" s="30"/>
      <c r="BJ109" s="30"/>
      <c r="BK109" s="30"/>
      <c r="BL109" s="30"/>
      <c r="BM109" s="30"/>
      <c r="BN109" s="30"/>
      <c r="BO109" s="30"/>
      <c r="BP109" s="30"/>
      <c r="BQ109" s="30"/>
      <c r="BR109" s="30"/>
      <c r="BS109" s="30"/>
      <c r="BT109" s="30"/>
      <c r="BU109" s="30"/>
      <c r="BV109" s="30"/>
      <c r="BW109" s="30"/>
      <c r="BX109" s="30"/>
      <c r="BY109" s="30"/>
    </row>
    <row r="110" spans="1:77" ht="12.75">
      <c r="A110" s="229"/>
      <c r="B110" s="30"/>
      <c r="C110" s="229"/>
      <c r="D110" s="30"/>
      <c r="E110" s="229"/>
      <c r="F110" s="229"/>
      <c r="G110" s="229"/>
      <c r="H110" s="229"/>
      <c r="I110" s="30"/>
      <c r="J110" s="30"/>
      <c r="K110" s="30"/>
      <c r="L110" s="30"/>
      <c r="M110" s="30"/>
      <c r="N110" s="30"/>
      <c r="O110" s="30"/>
      <c r="P110" s="229"/>
      <c r="Q110" s="30"/>
      <c r="R110" s="229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  <c r="AF110" s="30"/>
      <c r="AG110" s="30"/>
      <c r="AH110" s="30"/>
      <c r="AI110" s="30"/>
      <c r="AJ110" s="30"/>
      <c r="AK110" s="30"/>
      <c r="AL110" s="30"/>
      <c r="AM110" s="30"/>
      <c r="AN110" s="30"/>
      <c r="AO110" s="30"/>
      <c r="AP110" s="30"/>
      <c r="AQ110" s="30"/>
      <c r="AR110" s="30"/>
      <c r="AS110" s="30"/>
      <c r="AT110" s="30"/>
      <c r="AU110" s="30"/>
      <c r="AV110" s="30"/>
      <c r="AW110" s="229"/>
      <c r="AX110" s="30"/>
      <c r="AY110" s="30"/>
      <c r="AZ110" s="30"/>
      <c r="BA110" s="30"/>
      <c r="BB110" s="30"/>
      <c r="BC110" s="30"/>
      <c r="BD110" s="30"/>
      <c r="BE110" s="30"/>
      <c r="BF110" s="30"/>
      <c r="BG110" s="30"/>
      <c r="BH110" s="30"/>
      <c r="BI110" s="30"/>
      <c r="BJ110" s="30"/>
      <c r="BK110" s="30"/>
      <c r="BL110" s="30"/>
      <c r="BM110" s="30"/>
      <c r="BN110" s="30"/>
      <c r="BO110" s="30"/>
      <c r="BP110" s="30"/>
      <c r="BQ110" s="30"/>
      <c r="BR110" s="30"/>
      <c r="BS110" s="30"/>
      <c r="BT110" s="30"/>
      <c r="BU110" s="30"/>
      <c r="BV110" s="30"/>
      <c r="BW110" s="30"/>
      <c r="BX110" s="30"/>
      <c r="BY110" s="30"/>
    </row>
    <row r="111" spans="1:77" ht="12.75">
      <c r="A111" s="229"/>
      <c r="B111" s="30"/>
      <c r="C111" s="229"/>
      <c r="D111" s="30"/>
      <c r="E111" s="229"/>
      <c r="F111" s="229"/>
      <c r="G111" s="229"/>
      <c r="H111" s="229"/>
      <c r="I111" s="30"/>
      <c r="J111" s="30"/>
      <c r="K111" s="30"/>
      <c r="L111" s="30"/>
      <c r="M111" s="30"/>
      <c r="N111" s="30"/>
      <c r="O111" s="30"/>
      <c r="P111" s="229"/>
      <c r="Q111" s="30"/>
      <c r="R111" s="229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  <c r="AF111" s="30"/>
      <c r="AG111" s="30"/>
      <c r="AH111" s="30"/>
      <c r="AI111" s="30"/>
      <c r="AJ111" s="30"/>
      <c r="AK111" s="30"/>
      <c r="AL111" s="30"/>
      <c r="AM111" s="30"/>
      <c r="AN111" s="30"/>
      <c r="AO111" s="30"/>
      <c r="AP111" s="30"/>
      <c r="AQ111" s="30"/>
      <c r="AR111" s="30"/>
      <c r="AS111" s="30"/>
      <c r="AT111" s="30"/>
      <c r="AU111" s="30"/>
      <c r="AV111" s="30"/>
      <c r="AW111" s="229"/>
      <c r="AX111" s="30"/>
      <c r="AY111" s="30"/>
      <c r="AZ111" s="30"/>
      <c r="BA111" s="30"/>
      <c r="BB111" s="30"/>
      <c r="BC111" s="30"/>
      <c r="BD111" s="30"/>
      <c r="BE111" s="30"/>
      <c r="BF111" s="30"/>
      <c r="BG111" s="30"/>
      <c r="BH111" s="30"/>
      <c r="BI111" s="30"/>
      <c r="BJ111" s="30"/>
      <c r="BK111" s="30"/>
      <c r="BL111" s="30"/>
      <c r="BM111" s="30"/>
      <c r="BN111" s="30"/>
      <c r="BO111" s="30"/>
      <c r="BP111" s="30"/>
      <c r="BQ111" s="30"/>
      <c r="BR111" s="30"/>
      <c r="BS111" s="30"/>
      <c r="BT111" s="30"/>
      <c r="BU111" s="30"/>
      <c r="BV111" s="30"/>
      <c r="BW111" s="30"/>
      <c r="BX111" s="30"/>
      <c r="BY111" s="30"/>
    </row>
    <row r="112" spans="1:77" ht="12.75">
      <c r="A112" s="229"/>
      <c r="B112" s="30"/>
      <c r="C112" s="229"/>
      <c r="D112" s="30"/>
      <c r="E112" s="229"/>
      <c r="F112" s="229"/>
      <c r="G112" s="229"/>
      <c r="H112" s="229"/>
      <c r="I112" s="30"/>
      <c r="J112" s="30"/>
      <c r="K112" s="30"/>
      <c r="L112" s="30"/>
      <c r="M112" s="30"/>
      <c r="N112" s="30"/>
      <c r="O112" s="30"/>
      <c r="P112" s="229"/>
      <c r="Q112" s="30"/>
      <c r="R112" s="229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  <c r="AF112" s="30"/>
      <c r="AG112" s="30"/>
      <c r="AH112" s="30"/>
      <c r="AI112" s="30"/>
      <c r="AJ112" s="30"/>
      <c r="AK112" s="30"/>
      <c r="AL112" s="30"/>
      <c r="AM112" s="30"/>
      <c r="AN112" s="30"/>
      <c r="AO112" s="30"/>
      <c r="AP112" s="30"/>
      <c r="AQ112" s="30"/>
      <c r="AR112" s="30"/>
      <c r="AS112" s="30"/>
      <c r="AT112" s="30"/>
      <c r="AU112" s="30"/>
      <c r="AV112" s="30"/>
      <c r="AW112" s="229"/>
      <c r="AX112" s="30"/>
      <c r="AY112" s="30"/>
      <c r="AZ112" s="30"/>
      <c r="BA112" s="30"/>
      <c r="BB112" s="30"/>
      <c r="BC112" s="30"/>
      <c r="BD112" s="30"/>
      <c r="BE112" s="30"/>
      <c r="BF112" s="30"/>
      <c r="BG112" s="30"/>
      <c r="BH112" s="30"/>
      <c r="BI112" s="30"/>
      <c r="BJ112" s="30"/>
      <c r="BK112" s="30"/>
      <c r="BL112" s="30"/>
      <c r="BM112" s="30"/>
      <c r="BN112" s="30"/>
      <c r="BO112" s="30"/>
      <c r="BP112" s="30"/>
      <c r="BQ112" s="30"/>
      <c r="BR112" s="30"/>
      <c r="BS112" s="30"/>
      <c r="BT112" s="30"/>
      <c r="BU112" s="30"/>
      <c r="BV112" s="30"/>
      <c r="BW112" s="30"/>
      <c r="BX112" s="30"/>
      <c r="BY112" s="30"/>
    </row>
    <row r="113" spans="1:77" ht="12.75">
      <c r="A113" s="229"/>
      <c r="B113" s="30"/>
      <c r="C113" s="229"/>
      <c r="D113" s="30"/>
      <c r="E113" s="229"/>
      <c r="F113" s="229"/>
      <c r="G113" s="229"/>
      <c r="H113" s="229"/>
      <c r="I113" s="30"/>
      <c r="J113" s="30"/>
      <c r="K113" s="30"/>
      <c r="L113" s="30"/>
      <c r="M113" s="30"/>
      <c r="N113" s="30"/>
      <c r="O113" s="30"/>
      <c r="P113" s="229"/>
      <c r="Q113" s="30"/>
      <c r="R113" s="229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  <c r="AF113" s="30"/>
      <c r="AG113" s="30"/>
      <c r="AH113" s="30"/>
      <c r="AI113" s="30"/>
      <c r="AJ113" s="30"/>
      <c r="AK113" s="30"/>
      <c r="AL113" s="30"/>
      <c r="AM113" s="30"/>
      <c r="AN113" s="30"/>
      <c r="AO113" s="30"/>
      <c r="AP113" s="30"/>
      <c r="AQ113" s="30"/>
      <c r="AR113" s="30"/>
      <c r="AS113" s="30"/>
      <c r="AT113" s="30"/>
      <c r="AU113" s="30"/>
      <c r="AV113" s="30"/>
      <c r="AW113" s="229"/>
      <c r="AX113" s="30"/>
      <c r="AY113" s="30"/>
      <c r="AZ113" s="30"/>
      <c r="BA113" s="30"/>
      <c r="BB113" s="30"/>
      <c r="BC113" s="30"/>
      <c r="BD113" s="30"/>
      <c r="BE113" s="30"/>
      <c r="BF113" s="30"/>
      <c r="BG113" s="30"/>
      <c r="BH113" s="30"/>
      <c r="BI113" s="30"/>
      <c r="BJ113" s="30"/>
      <c r="BK113" s="30"/>
      <c r="BL113" s="30"/>
      <c r="BM113" s="30"/>
      <c r="BN113" s="30"/>
      <c r="BO113" s="30"/>
      <c r="BP113" s="30"/>
      <c r="BQ113" s="30"/>
      <c r="BR113" s="30"/>
      <c r="BS113" s="30"/>
      <c r="BT113" s="30"/>
      <c r="BU113" s="30"/>
      <c r="BV113" s="30"/>
      <c r="BW113" s="30"/>
      <c r="BX113" s="30"/>
      <c r="BY113" s="30"/>
    </row>
    <row r="114" spans="1:77" ht="12.75">
      <c r="A114" s="229"/>
      <c r="B114" s="30"/>
      <c r="C114" s="229"/>
      <c r="D114" s="30"/>
      <c r="E114" s="229"/>
      <c r="F114" s="229"/>
      <c r="G114" s="229"/>
      <c r="H114" s="229"/>
      <c r="I114" s="30"/>
      <c r="J114" s="30"/>
      <c r="K114" s="30"/>
      <c r="L114" s="30"/>
      <c r="M114" s="30"/>
      <c r="N114" s="30"/>
      <c r="O114" s="30"/>
      <c r="P114" s="229"/>
      <c r="Q114" s="30"/>
      <c r="R114" s="229"/>
      <c r="S114" s="30"/>
      <c r="T114" s="30"/>
      <c r="U114" s="30"/>
      <c r="V114" s="30"/>
      <c r="W114" s="30"/>
      <c r="X114" s="30"/>
      <c r="Y114" s="30"/>
      <c r="Z114" s="30"/>
      <c r="AA114" s="30"/>
      <c r="AB114" s="30"/>
      <c r="AC114" s="30"/>
      <c r="AD114" s="30"/>
      <c r="AE114" s="30"/>
      <c r="AF114" s="30"/>
      <c r="AG114" s="30"/>
      <c r="AH114" s="30"/>
      <c r="AI114" s="30"/>
      <c r="AJ114" s="30"/>
      <c r="AK114" s="30"/>
      <c r="AL114" s="30"/>
      <c r="AM114" s="30"/>
      <c r="AN114" s="30"/>
      <c r="AO114" s="30"/>
      <c r="AP114" s="30"/>
      <c r="AQ114" s="30"/>
      <c r="AR114" s="30"/>
      <c r="AS114" s="30"/>
      <c r="AT114" s="30"/>
      <c r="AU114" s="30"/>
      <c r="AV114" s="30"/>
      <c r="AW114" s="229"/>
      <c r="AX114" s="30"/>
      <c r="AY114" s="30"/>
      <c r="AZ114" s="30"/>
      <c r="BA114" s="30"/>
      <c r="BB114" s="30"/>
      <c r="BC114" s="30"/>
      <c r="BD114" s="30"/>
      <c r="BE114" s="30"/>
      <c r="BF114" s="30"/>
      <c r="BG114" s="30"/>
      <c r="BH114" s="30"/>
      <c r="BI114" s="30"/>
      <c r="BJ114" s="30"/>
      <c r="BK114" s="30"/>
      <c r="BL114" s="30"/>
      <c r="BM114" s="30"/>
      <c r="BN114" s="30"/>
      <c r="BO114" s="30"/>
      <c r="BP114" s="30"/>
      <c r="BQ114" s="30"/>
      <c r="BR114" s="30"/>
      <c r="BS114" s="30"/>
      <c r="BT114" s="30"/>
      <c r="BU114" s="30"/>
      <c r="BV114" s="30"/>
      <c r="BW114" s="30"/>
      <c r="BX114" s="30"/>
      <c r="BY114" s="30"/>
    </row>
    <row r="115" spans="1:77" ht="12.75">
      <c r="A115" s="229"/>
      <c r="B115" s="30"/>
      <c r="C115" s="229"/>
      <c r="D115" s="30"/>
      <c r="E115" s="229"/>
      <c r="F115" s="229"/>
      <c r="G115" s="229"/>
      <c r="H115" s="229"/>
      <c r="I115" s="30"/>
      <c r="J115" s="30"/>
      <c r="K115" s="30"/>
      <c r="L115" s="30"/>
      <c r="M115" s="30"/>
      <c r="N115" s="30"/>
      <c r="O115" s="30"/>
      <c r="P115" s="229"/>
      <c r="Q115" s="30"/>
      <c r="R115" s="229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  <c r="AF115" s="30"/>
      <c r="AG115" s="30"/>
      <c r="AH115" s="30"/>
      <c r="AI115" s="30"/>
      <c r="AJ115" s="30"/>
      <c r="AK115" s="30"/>
      <c r="AL115" s="30"/>
      <c r="AM115" s="30"/>
      <c r="AN115" s="30"/>
      <c r="AO115" s="30"/>
      <c r="AP115" s="30"/>
      <c r="AQ115" s="30"/>
      <c r="AR115" s="30"/>
      <c r="AS115" s="30"/>
      <c r="AT115" s="30"/>
      <c r="AU115" s="30"/>
      <c r="AV115" s="30"/>
      <c r="AW115" s="229"/>
      <c r="AX115" s="30"/>
      <c r="AY115" s="30"/>
      <c r="AZ115" s="30"/>
      <c r="BA115" s="30"/>
      <c r="BB115" s="30"/>
      <c r="BC115" s="30"/>
      <c r="BD115" s="30"/>
      <c r="BE115" s="30"/>
      <c r="BF115" s="30"/>
      <c r="BG115" s="30"/>
      <c r="BH115" s="30"/>
      <c r="BI115" s="30"/>
      <c r="BJ115" s="30"/>
      <c r="BK115" s="30"/>
      <c r="BL115" s="30"/>
      <c r="BM115" s="30"/>
      <c r="BN115" s="30"/>
      <c r="BO115" s="30"/>
      <c r="BP115" s="30"/>
      <c r="BQ115" s="30"/>
      <c r="BR115" s="30"/>
      <c r="BS115" s="30"/>
      <c r="BT115" s="30"/>
      <c r="BU115" s="30"/>
      <c r="BV115" s="30"/>
      <c r="BW115" s="30"/>
      <c r="BX115" s="30"/>
      <c r="BY115" s="30"/>
    </row>
    <row r="116" spans="1:77" ht="12.75">
      <c r="A116" s="229"/>
      <c r="B116" s="30"/>
      <c r="C116" s="229"/>
      <c r="D116" s="30"/>
      <c r="E116" s="229"/>
      <c r="F116" s="229"/>
      <c r="G116" s="229"/>
      <c r="H116" s="229"/>
      <c r="I116" s="30"/>
      <c r="J116" s="30"/>
      <c r="K116" s="30"/>
      <c r="L116" s="30"/>
      <c r="M116" s="30"/>
      <c r="N116" s="30"/>
      <c r="O116" s="30"/>
      <c r="P116" s="229"/>
      <c r="Q116" s="30"/>
      <c r="R116" s="229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  <c r="AF116" s="30"/>
      <c r="AG116" s="30"/>
      <c r="AH116" s="30"/>
      <c r="AI116" s="30"/>
      <c r="AJ116" s="30"/>
      <c r="AK116" s="30"/>
      <c r="AL116" s="30"/>
      <c r="AM116" s="30"/>
      <c r="AN116" s="30"/>
      <c r="AO116" s="30"/>
      <c r="AP116" s="30"/>
      <c r="AQ116" s="30"/>
      <c r="AR116" s="30"/>
      <c r="AS116" s="30"/>
      <c r="AT116" s="30"/>
      <c r="AU116" s="30"/>
      <c r="AV116" s="30"/>
      <c r="AW116" s="229"/>
      <c r="AX116" s="30"/>
      <c r="AY116" s="30"/>
      <c r="AZ116" s="30"/>
      <c r="BA116" s="30"/>
      <c r="BB116" s="30"/>
      <c r="BC116" s="30"/>
      <c r="BD116" s="30"/>
      <c r="BE116" s="30"/>
      <c r="BF116" s="30"/>
      <c r="BG116" s="30"/>
      <c r="BH116" s="30"/>
      <c r="BI116" s="30"/>
      <c r="BJ116" s="30"/>
      <c r="BK116" s="30"/>
      <c r="BL116" s="30"/>
      <c r="BM116" s="30"/>
      <c r="BN116" s="30"/>
      <c r="BO116" s="30"/>
      <c r="BP116" s="30"/>
      <c r="BQ116" s="30"/>
      <c r="BR116" s="30"/>
      <c r="BS116" s="30"/>
      <c r="BT116" s="30"/>
      <c r="BU116" s="30"/>
      <c r="BV116" s="30"/>
      <c r="BW116" s="30"/>
      <c r="BX116" s="30"/>
      <c r="BY116" s="30"/>
    </row>
    <row r="117" spans="1:77" ht="12.75">
      <c r="A117" s="229"/>
      <c r="B117" s="30"/>
      <c r="C117" s="229"/>
      <c r="D117" s="30"/>
      <c r="E117" s="229"/>
      <c r="F117" s="229"/>
      <c r="G117" s="229"/>
      <c r="H117" s="229"/>
      <c r="I117" s="30"/>
      <c r="J117" s="30"/>
      <c r="K117" s="30"/>
      <c r="L117" s="30"/>
      <c r="M117" s="30"/>
      <c r="N117" s="30"/>
      <c r="O117" s="30"/>
      <c r="P117" s="229"/>
      <c r="Q117" s="30"/>
      <c r="R117" s="229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  <c r="AF117" s="30"/>
      <c r="AG117" s="30"/>
      <c r="AH117" s="30"/>
      <c r="AI117" s="30"/>
      <c r="AJ117" s="30"/>
      <c r="AK117" s="30"/>
      <c r="AL117" s="30"/>
      <c r="AM117" s="30"/>
      <c r="AN117" s="30"/>
      <c r="AO117" s="30"/>
      <c r="AP117" s="30"/>
      <c r="AQ117" s="30"/>
      <c r="AR117" s="30"/>
      <c r="AS117" s="30"/>
      <c r="AT117" s="30"/>
      <c r="AU117" s="30"/>
      <c r="AV117" s="30"/>
      <c r="AW117" s="229"/>
      <c r="AX117" s="30"/>
      <c r="AY117" s="30"/>
      <c r="AZ117" s="30"/>
      <c r="BA117" s="30"/>
      <c r="BB117" s="30"/>
      <c r="BC117" s="30"/>
      <c r="BD117" s="30"/>
      <c r="BE117" s="30"/>
      <c r="BF117" s="30"/>
      <c r="BG117" s="30"/>
      <c r="BH117" s="30"/>
      <c r="BI117" s="30"/>
      <c r="BJ117" s="30"/>
      <c r="BK117" s="30"/>
      <c r="BL117" s="30"/>
      <c r="BM117" s="30"/>
      <c r="BN117" s="30"/>
      <c r="BO117" s="30"/>
      <c r="BP117" s="30"/>
      <c r="BQ117" s="30"/>
      <c r="BR117" s="30"/>
      <c r="BS117" s="30"/>
      <c r="BT117" s="30"/>
      <c r="BU117" s="30"/>
      <c r="BV117" s="30"/>
      <c r="BW117" s="30"/>
      <c r="BX117" s="30"/>
      <c r="BY117" s="30"/>
    </row>
    <row r="118" spans="1:77" ht="12.75">
      <c r="A118" s="229"/>
      <c r="B118" s="30"/>
      <c r="C118" s="229"/>
      <c r="D118" s="30"/>
      <c r="E118" s="229"/>
      <c r="F118" s="229"/>
      <c r="G118" s="229"/>
      <c r="H118" s="229"/>
      <c r="I118" s="30"/>
      <c r="J118" s="30"/>
      <c r="K118" s="30"/>
      <c r="L118" s="30"/>
      <c r="M118" s="30"/>
      <c r="N118" s="30"/>
      <c r="O118" s="30"/>
      <c r="P118" s="229"/>
      <c r="Q118" s="30"/>
      <c r="R118" s="229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  <c r="AF118" s="30"/>
      <c r="AG118" s="30"/>
      <c r="AH118" s="30"/>
      <c r="AI118" s="30"/>
      <c r="AJ118" s="30"/>
      <c r="AK118" s="30"/>
      <c r="AL118" s="30"/>
      <c r="AM118" s="30"/>
      <c r="AN118" s="30"/>
      <c r="AO118" s="30"/>
      <c r="AP118" s="30"/>
      <c r="AQ118" s="30"/>
      <c r="AR118" s="30"/>
      <c r="AS118" s="30"/>
      <c r="AT118" s="30"/>
      <c r="AU118" s="30"/>
      <c r="AV118" s="30"/>
      <c r="AW118" s="229"/>
      <c r="AX118" s="30"/>
      <c r="AY118" s="30"/>
      <c r="AZ118" s="30"/>
      <c r="BA118" s="30"/>
      <c r="BB118" s="30"/>
      <c r="BC118" s="30"/>
      <c r="BD118" s="30"/>
      <c r="BE118" s="30"/>
      <c r="BF118" s="30"/>
      <c r="BG118" s="30"/>
      <c r="BH118" s="30"/>
      <c r="BI118" s="30"/>
      <c r="BJ118" s="30"/>
      <c r="BK118" s="30"/>
      <c r="BL118" s="30"/>
      <c r="BM118" s="30"/>
      <c r="BN118" s="30"/>
      <c r="BO118" s="30"/>
      <c r="BP118" s="30"/>
      <c r="BQ118" s="30"/>
      <c r="BR118" s="30"/>
      <c r="BS118" s="30"/>
      <c r="BT118" s="30"/>
      <c r="BU118" s="30"/>
      <c r="BV118" s="30"/>
      <c r="BW118" s="30"/>
      <c r="BX118" s="30"/>
      <c r="BY118" s="30"/>
    </row>
    <row r="119" spans="1:77" ht="12.75">
      <c r="A119" s="229"/>
      <c r="B119" s="30"/>
      <c r="C119" s="229"/>
      <c r="D119" s="30"/>
      <c r="E119" s="229"/>
      <c r="F119" s="229"/>
      <c r="G119" s="229"/>
      <c r="H119" s="229"/>
      <c r="I119" s="30"/>
      <c r="J119" s="30"/>
      <c r="K119" s="30"/>
      <c r="L119" s="30"/>
      <c r="M119" s="30"/>
      <c r="N119" s="30"/>
      <c r="O119" s="30"/>
      <c r="P119" s="229"/>
      <c r="Q119" s="30"/>
      <c r="R119" s="229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  <c r="AF119" s="30"/>
      <c r="AG119" s="30"/>
      <c r="AH119" s="30"/>
      <c r="AI119" s="30"/>
      <c r="AJ119" s="30"/>
      <c r="AK119" s="30"/>
      <c r="AL119" s="30"/>
      <c r="AM119" s="30"/>
      <c r="AN119" s="30"/>
      <c r="AO119" s="30"/>
      <c r="AP119" s="30"/>
      <c r="AQ119" s="30"/>
      <c r="AR119" s="30"/>
      <c r="AS119" s="30"/>
      <c r="AT119" s="30"/>
      <c r="AU119" s="30"/>
      <c r="AV119" s="30"/>
      <c r="AW119" s="229"/>
      <c r="AX119" s="30"/>
      <c r="AY119" s="30"/>
      <c r="AZ119" s="30"/>
      <c r="BA119" s="30"/>
      <c r="BB119" s="30"/>
      <c r="BC119" s="30"/>
      <c r="BD119" s="30"/>
      <c r="BE119" s="30"/>
      <c r="BF119" s="30"/>
      <c r="BG119" s="30"/>
      <c r="BH119" s="30"/>
      <c r="BI119" s="30"/>
      <c r="BJ119" s="30"/>
      <c r="BK119" s="30"/>
      <c r="BL119" s="30"/>
      <c r="BM119" s="30"/>
      <c r="BN119" s="30"/>
      <c r="BO119" s="30"/>
      <c r="BP119" s="30"/>
      <c r="BQ119" s="30"/>
      <c r="BR119" s="30"/>
      <c r="BS119" s="30"/>
      <c r="BT119" s="30"/>
      <c r="BU119" s="30"/>
      <c r="BV119" s="30"/>
      <c r="BW119" s="30"/>
      <c r="BX119" s="30"/>
      <c r="BY119" s="30"/>
    </row>
    <row r="120" spans="1:77" ht="12.75">
      <c r="A120" s="229"/>
      <c r="B120" s="30"/>
      <c r="C120" s="229"/>
      <c r="D120" s="30"/>
      <c r="E120" s="229"/>
      <c r="F120" s="229"/>
      <c r="G120" s="229"/>
      <c r="H120" s="229"/>
      <c r="I120" s="30"/>
      <c r="J120" s="30"/>
      <c r="K120" s="30"/>
      <c r="L120" s="30"/>
      <c r="M120" s="30"/>
      <c r="N120" s="30"/>
      <c r="O120" s="30"/>
      <c r="P120" s="229"/>
      <c r="Q120" s="30"/>
      <c r="R120" s="229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  <c r="AF120" s="30"/>
      <c r="AG120" s="30"/>
      <c r="AH120" s="30"/>
      <c r="AI120" s="30"/>
      <c r="AJ120" s="30"/>
      <c r="AK120" s="30"/>
      <c r="AL120" s="30"/>
      <c r="AM120" s="30"/>
      <c r="AN120" s="30"/>
      <c r="AO120" s="30"/>
      <c r="AP120" s="30"/>
      <c r="AQ120" s="30"/>
      <c r="AR120" s="30"/>
      <c r="AS120" s="30"/>
      <c r="AT120" s="30"/>
      <c r="AU120" s="30"/>
      <c r="AV120" s="30"/>
      <c r="AW120" s="229"/>
      <c r="AX120" s="30"/>
      <c r="AY120" s="30"/>
      <c r="AZ120" s="30"/>
      <c r="BA120" s="30"/>
      <c r="BB120" s="30"/>
      <c r="BC120" s="30"/>
      <c r="BD120" s="30"/>
      <c r="BE120" s="30"/>
      <c r="BF120" s="30"/>
      <c r="BG120" s="30"/>
      <c r="BH120" s="30"/>
      <c r="BI120" s="30"/>
      <c r="BJ120" s="30"/>
      <c r="BK120" s="30"/>
      <c r="BL120" s="30"/>
      <c r="BM120" s="30"/>
      <c r="BN120" s="30"/>
      <c r="BO120" s="30"/>
      <c r="BP120" s="30"/>
      <c r="BQ120" s="30"/>
      <c r="BR120" s="30"/>
      <c r="BS120" s="30"/>
      <c r="BT120" s="30"/>
      <c r="BU120" s="30"/>
      <c r="BV120" s="30"/>
      <c r="BW120" s="30"/>
      <c r="BX120" s="30"/>
      <c r="BY120" s="30"/>
    </row>
    <row r="121" spans="1:77" ht="12.75">
      <c r="A121" s="229"/>
      <c r="B121" s="30"/>
      <c r="C121" s="229"/>
      <c r="D121" s="30"/>
      <c r="E121" s="229"/>
      <c r="F121" s="229"/>
      <c r="G121" s="229"/>
      <c r="H121" s="229"/>
      <c r="I121" s="30"/>
      <c r="J121" s="30"/>
      <c r="K121" s="30"/>
      <c r="L121" s="30"/>
      <c r="M121" s="30"/>
      <c r="N121" s="30"/>
      <c r="O121" s="30"/>
      <c r="P121" s="229"/>
      <c r="Q121" s="30"/>
      <c r="R121" s="229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  <c r="AF121" s="30"/>
      <c r="AG121" s="30"/>
      <c r="AH121" s="30"/>
      <c r="AI121" s="30"/>
      <c r="AJ121" s="30"/>
      <c r="AK121" s="30"/>
      <c r="AL121" s="30"/>
      <c r="AM121" s="30"/>
      <c r="AN121" s="30"/>
      <c r="AO121" s="30"/>
      <c r="AP121" s="30"/>
      <c r="AQ121" s="30"/>
      <c r="AR121" s="30"/>
      <c r="AS121" s="30"/>
      <c r="AT121" s="30"/>
      <c r="AU121" s="30"/>
      <c r="AV121" s="30"/>
      <c r="AW121" s="229"/>
      <c r="AX121" s="30"/>
      <c r="AY121" s="30"/>
      <c r="AZ121" s="30"/>
      <c r="BA121" s="30"/>
      <c r="BB121" s="30"/>
      <c r="BC121" s="30"/>
      <c r="BD121" s="30"/>
      <c r="BE121" s="30"/>
      <c r="BF121" s="30"/>
      <c r="BG121" s="30"/>
      <c r="BH121" s="30"/>
      <c r="BI121" s="30"/>
      <c r="BJ121" s="30"/>
      <c r="BK121" s="30"/>
      <c r="BL121" s="30"/>
      <c r="BM121" s="30"/>
      <c r="BN121" s="30"/>
      <c r="BO121" s="30"/>
      <c r="BP121" s="30"/>
      <c r="BQ121" s="30"/>
      <c r="BR121" s="30"/>
      <c r="BS121" s="30"/>
      <c r="BT121" s="30"/>
      <c r="BU121" s="30"/>
      <c r="BV121" s="30"/>
      <c r="BW121" s="30"/>
      <c r="BX121" s="30"/>
      <c r="BY121" s="30"/>
    </row>
    <row r="122" spans="1:77" ht="12.75">
      <c r="A122" s="229"/>
      <c r="B122" s="30"/>
      <c r="C122" s="229"/>
      <c r="D122" s="30"/>
      <c r="E122" s="229"/>
      <c r="F122" s="229"/>
      <c r="G122" s="229"/>
      <c r="H122" s="229"/>
      <c r="I122" s="30"/>
      <c r="J122" s="30"/>
      <c r="K122" s="30"/>
      <c r="L122" s="30"/>
      <c r="M122" s="30"/>
      <c r="N122" s="30"/>
      <c r="O122" s="30"/>
      <c r="P122" s="229"/>
      <c r="Q122" s="30"/>
      <c r="R122" s="229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  <c r="AF122" s="30"/>
      <c r="AG122" s="30"/>
      <c r="AH122" s="30"/>
      <c r="AI122" s="30"/>
      <c r="AJ122" s="30"/>
      <c r="AK122" s="30"/>
      <c r="AL122" s="30"/>
      <c r="AM122" s="30"/>
      <c r="AN122" s="30"/>
      <c r="AO122" s="30"/>
      <c r="AP122" s="30"/>
      <c r="AQ122" s="30"/>
      <c r="AR122" s="30"/>
      <c r="AS122" s="30"/>
      <c r="AT122" s="30"/>
      <c r="AU122" s="30"/>
      <c r="AV122" s="30"/>
      <c r="AW122" s="229"/>
      <c r="AX122" s="30"/>
      <c r="AY122" s="30"/>
      <c r="AZ122" s="30"/>
      <c r="BA122" s="30"/>
      <c r="BB122" s="30"/>
      <c r="BC122" s="30"/>
      <c r="BD122" s="30"/>
      <c r="BE122" s="30"/>
      <c r="BF122" s="30"/>
      <c r="BG122" s="30"/>
      <c r="BH122" s="30"/>
      <c r="BI122" s="30"/>
      <c r="BJ122" s="30"/>
      <c r="BK122" s="30"/>
      <c r="BL122" s="30"/>
      <c r="BM122" s="30"/>
      <c r="BN122" s="30"/>
      <c r="BO122" s="30"/>
      <c r="BP122" s="30"/>
      <c r="BQ122" s="30"/>
      <c r="BR122" s="30"/>
      <c r="BS122" s="30"/>
      <c r="BT122" s="30"/>
      <c r="BU122" s="30"/>
      <c r="BV122" s="30"/>
      <c r="BW122" s="30"/>
      <c r="BX122" s="30"/>
      <c r="BY122" s="30"/>
    </row>
    <row r="123" spans="1:77" ht="12.75">
      <c r="A123" s="229"/>
      <c r="B123" s="30"/>
      <c r="C123" s="229"/>
      <c r="D123" s="30"/>
      <c r="E123" s="229"/>
      <c r="F123" s="229"/>
      <c r="G123" s="229"/>
      <c r="H123" s="229"/>
      <c r="I123" s="30"/>
      <c r="J123" s="30"/>
      <c r="K123" s="30"/>
      <c r="L123" s="30"/>
      <c r="M123" s="30"/>
      <c r="N123" s="30"/>
      <c r="O123" s="30"/>
      <c r="P123" s="229"/>
      <c r="Q123" s="30"/>
      <c r="R123" s="229"/>
      <c r="S123" s="30"/>
      <c r="T123" s="30"/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  <c r="AF123" s="30"/>
      <c r="AG123" s="30"/>
      <c r="AH123" s="30"/>
      <c r="AI123" s="30"/>
      <c r="AJ123" s="30"/>
      <c r="AK123" s="30"/>
      <c r="AL123" s="30"/>
      <c r="AM123" s="30"/>
      <c r="AN123" s="30"/>
      <c r="AO123" s="30"/>
      <c r="AP123" s="30"/>
      <c r="AQ123" s="30"/>
      <c r="AR123" s="30"/>
      <c r="AS123" s="30"/>
      <c r="AT123" s="30"/>
      <c r="AU123" s="30"/>
      <c r="AV123" s="30"/>
      <c r="AW123" s="229"/>
      <c r="AX123" s="30"/>
      <c r="AY123" s="30"/>
      <c r="AZ123" s="30"/>
      <c r="BA123" s="30"/>
      <c r="BB123" s="30"/>
      <c r="BC123" s="30"/>
      <c r="BD123" s="30"/>
      <c r="BE123" s="30"/>
      <c r="BF123" s="30"/>
      <c r="BG123" s="30"/>
      <c r="BH123" s="30"/>
      <c r="BI123" s="30"/>
      <c r="BJ123" s="30"/>
      <c r="BK123" s="30"/>
      <c r="BL123" s="30"/>
      <c r="BM123" s="30"/>
      <c r="BN123" s="30"/>
      <c r="BO123" s="30"/>
      <c r="BP123" s="30"/>
      <c r="BQ123" s="30"/>
      <c r="BR123" s="30"/>
      <c r="BS123" s="30"/>
      <c r="BT123" s="30"/>
      <c r="BU123" s="30"/>
      <c r="BV123" s="30"/>
      <c r="BW123" s="30"/>
      <c r="BX123" s="30"/>
      <c r="BY123" s="30"/>
    </row>
    <row r="124" spans="1:77" ht="12.75">
      <c r="A124" s="229"/>
      <c r="B124" s="30"/>
      <c r="C124" s="229"/>
      <c r="D124" s="30"/>
      <c r="E124" s="229"/>
      <c r="F124" s="229"/>
      <c r="G124" s="229"/>
      <c r="H124" s="229"/>
      <c r="I124" s="30"/>
      <c r="J124" s="30"/>
      <c r="K124" s="30"/>
      <c r="L124" s="30"/>
      <c r="M124" s="30"/>
      <c r="N124" s="30"/>
      <c r="O124" s="30"/>
      <c r="P124" s="229"/>
      <c r="Q124" s="30"/>
      <c r="R124" s="229"/>
      <c r="S124" s="30"/>
      <c r="T124" s="30"/>
      <c r="U124" s="30"/>
      <c r="V124" s="30"/>
      <c r="W124" s="30"/>
      <c r="X124" s="30"/>
      <c r="Y124" s="30"/>
      <c r="Z124" s="30"/>
      <c r="AA124" s="30"/>
      <c r="AB124" s="30"/>
      <c r="AC124" s="30"/>
      <c r="AD124" s="30"/>
      <c r="AE124" s="30"/>
      <c r="AF124" s="30"/>
      <c r="AG124" s="30"/>
      <c r="AH124" s="30"/>
      <c r="AI124" s="30"/>
      <c r="AJ124" s="30"/>
      <c r="AK124" s="30"/>
      <c r="AL124" s="30"/>
      <c r="AM124" s="30"/>
      <c r="AN124" s="30"/>
      <c r="AO124" s="30"/>
      <c r="AP124" s="30"/>
      <c r="AQ124" s="30"/>
      <c r="AR124" s="30"/>
      <c r="AS124" s="30"/>
      <c r="AT124" s="30"/>
      <c r="AU124" s="30"/>
      <c r="AV124" s="30"/>
      <c r="AW124" s="229"/>
      <c r="AX124" s="30"/>
      <c r="AY124" s="30"/>
      <c r="AZ124" s="30"/>
      <c r="BA124" s="30"/>
      <c r="BB124" s="30"/>
      <c r="BC124" s="30"/>
      <c r="BD124" s="30"/>
      <c r="BE124" s="30"/>
      <c r="BF124" s="30"/>
      <c r="BG124" s="30"/>
      <c r="BH124" s="30"/>
      <c r="BI124" s="30"/>
      <c r="BJ124" s="30"/>
      <c r="BK124" s="30"/>
      <c r="BL124" s="30"/>
      <c r="BM124" s="30"/>
      <c r="BN124" s="30"/>
      <c r="BO124" s="30"/>
      <c r="BP124" s="30"/>
      <c r="BQ124" s="30"/>
      <c r="BR124" s="30"/>
      <c r="BS124" s="30"/>
      <c r="BT124" s="30"/>
      <c r="BU124" s="30"/>
      <c r="BV124" s="30"/>
      <c r="BW124" s="30"/>
      <c r="BX124" s="30"/>
      <c r="BY124" s="30"/>
    </row>
    <row r="125" spans="1:77" ht="12.75">
      <c r="A125" s="229"/>
      <c r="B125" s="30"/>
      <c r="C125" s="229"/>
      <c r="D125" s="30"/>
      <c r="E125" s="229"/>
      <c r="F125" s="229"/>
      <c r="G125" s="229"/>
      <c r="H125" s="229"/>
      <c r="I125" s="30"/>
      <c r="J125" s="30"/>
      <c r="K125" s="30"/>
      <c r="L125" s="30"/>
      <c r="M125" s="30"/>
      <c r="N125" s="30"/>
      <c r="O125" s="30"/>
      <c r="P125" s="229"/>
      <c r="Q125" s="30"/>
      <c r="R125" s="229"/>
      <c r="S125" s="30"/>
      <c r="T125" s="30"/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  <c r="AF125" s="30"/>
      <c r="AG125" s="30"/>
      <c r="AH125" s="30"/>
      <c r="AI125" s="30"/>
      <c r="AJ125" s="30"/>
      <c r="AK125" s="30"/>
      <c r="AL125" s="30"/>
      <c r="AM125" s="30"/>
      <c r="AN125" s="30"/>
      <c r="AO125" s="30"/>
      <c r="AP125" s="30"/>
      <c r="AQ125" s="30"/>
      <c r="AR125" s="30"/>
      <c r="AS125" s="30"/>
      <c r="AT125" s="30"/>
      <c r="AU125" s="30"/>
      <c r="AV125" s="30"/>
      <c r="AW125" s="229"/>
      <c r="AX125" s="30"/>
      <c r="AY125" s="30"/>
      <c r="AZ125" s="30"/>
      <c r="BA125" s="30"/>
      <c r="BB125" s="30"/>
      <c r="BC125" s="30"/>
      <c r="BD125" s="30"/>
      <c r="BE125" s="30"/>
      <c r="BF125" s="30"/>
      <c r="BG125" s="30"/>
      <c r="BH125" s="30"/>
      <c r="BI125" s="30"/>
      <c r="BJ125" s="30"/>
      <c r="BK125" s="30"/>
      <c r="BL125" s="30"/>
      <c r="BM125" s="30"/>
      <c r="BN125" s="30"/>
      <c r="BO125" s="30"/>
      <c r="BP125" s="30"/>
      <c r="BQ125" s="30"/>
      <c r="BR125" s="30"/>
      <c r="BS125" s="30"/>
      <c r="BT125" s="30"/>
      <c r="BU125" s="30"/>
      <c r="BV125" s="30"/>
      <c r="BW125" s="30"/>
      <c r="BX125" s="30"/>
      <c r="BY125" s="30"/>
    </row>
    <row r="126" spans="1:77" ht="12.75">
      <c r="A126" s="229"/>
      <c r="B126" s="30"/>
      <c r="C126" s="229"/>
      <c r="D126" s="30"/>
      <c r="E126" s="229"/>
      <c r="F126" s="229"/>
      <c r="G126" s="229"/>
      <c r="H126" s="229"/>
      <c r="I126" s="30"/>
      <c r="J126" s="30"/>
      <c r="K126" s="30"/>
      <c r="L126" s="30"/>
      <c r="M126" s="30"/>
      <c r="N126" s="30"/>
      <c r="O126" s="30"/>
      <c r="P126" s="229"/>
      <c r="Q126" s="30"/>
      <c r="R126" s="229"/>
      <c r="S126" s="30"/>
      <c r="T126" s="30"/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  <c r="AF126" s="30"/>
      <c r="AG126" s="30"/>
      <c r="AH126" s="30"/>
      <c r="AI126" s="30"/>
      <c r="AJ126" s="30"/>
      <c r="AK126" s="30"/>
      <c r="AL126" s="30"/>
      <c r="AM126" s="30"/>
      <c r="AN126" s="30"/>
      <c r="AO126" s="30"/>
      <c r="AP126" s="30"/>
      <c r="AQ126" s="30"/>
      <c r="AR126" s="30"/>
      <c r="AS126" s="30"/>
      <c r="AT126" s="30"/>
      <c r="AU126" s="30"/>
      <c r="AV126" s="30"/>
      <c r="AW126" s="229"/>
      <c r="AX126" s="30"/>
      <c r="AY126" s="30"/>
      <c r="AZ126" s="30"/>
      <c r="BA126" s="30"/>
      <c r="BB126" s="30"/>
      <c r="BC126" s="30"/>
      <c r="BD126" s="30"/>
      <c r="BE126" s="30"/>
      <c r="BF126" s="30"/>
      <c r="BG126" s="30"/>
      <c r="BH126" s="30"/>
      <c r="BI126" s="30"/>
      <c r="BJ126" s="30"/>
      <c r="BK126" s="30"/>
      <c r="BL126" s="30"/>
      <c r="BM126" s="30"/>
      <c r="BN126" s="30"/>
      <c r="BO126" s="30"/>
      <c r="BP126" s="30"/>
      <c r="BQ126" s="30"/>
      <c r="BR126" s="30"/>
      <c r="BS126" s="30"/>
      <c r="BT126" s="30"/>
      <c r="BU126" s="30"/>
      <c r="BV126" s="30"/>
      <c r="BW126" s="30"/>
      <c r="BX126" s="30"/>
      <c r="BY126" s="30"/>
    </row>
    <row r="127" spans="1:77" ht="12.75">
      <c r="A127" s="229"/>
      <c r="B127" s="30"/>
      <c r="C127" s="229"/>
      <c r="D127" s="30"/>
      <c r="E127" s="229"/>
      <c r="F127" s="229"/>
      <c r="G127" s="229"/>
      <c r="H127" s="229"/>
      <c r="I127" s="30"/>
      <c r="J127" s="30"/>
      <c r="K127" s="30"/>
      <c r="L127" s="30"/>
      <c r="M127" s="30"/>
      <c r="N127" s="30"/>
      <c r="O127" s="30"/>
      <c r="P127" s="229"/>
      <c r="Q127" s="30"/>
      <c r="R127" s="229"/>
      <c r="S127" s="30"/>
      <c r="T127" s="30"/>
      <c r="U127" s="30"/>
      <c r="V127" s="30"/>
      <c r="W127" s="30"/>
      <c r="X127" s="30"/>
      <c r="Y127" s="30"/>
      <c r="Z127" s="30"/>
      <c r="AA127" s="30"/>
      <c r="AB127" s="30"/>
      <c r="AC127" s="30"/>
      <c r="AD127" s="30"/>
      <c r="AE127" s="30"/>
      <c r="AF127" s="30"/>
      <c r="AG127" s="30"/>
      <c r="AH127" s="30"/>
      <c r="AI127" s="30"/>
      <c r="AJ127" s="30"/>
      <c r="AK127" s="30"/>
      <c r="AL127" s="30"/>
      <c r="AM127" s="30"/>
      <c r="AN127" s="30"/>
      <c r="AO127" s="30"/>
      <c r="AP127" s="30"/>
      <c r="AQ127" s="30"/>
      <c r="AR127" s="30"/>
      <c r="AS127" s="30"/>
      <c r="AT127" s="30"/>
      <c r="AU127" s="30"/>
      <c r="AV127" s="30"/>
      <c r="AW127" s="229"/>
      <c r="AX127" s="30"/>
      <c r="AY127" s="30"/>
      <c r="AZ127" s="30"/>
      <c r="BA127" s="30"/>
      <c r="BB127" s="30"/>
      <c r="BC127" s="30"/>
      <c r="BD127" s="30"/>
      <c r="BE127" s="30"/>
      <c r="BF127" s="30"/>
      <c r="BG127" s="30"/>
      <c r="BH127" s="30"/>
      <c r="BI127" s="30"/>
      <c r="BJ127" s="30"/>
      <c r="BK127" s="30"/>
      <c r="BL127" s="30"/>
      <c r="BM127" s="30"/>
      <c r="BN127" s="30"/>
      <c r="BO127" s="30"/>
      <c r="BP127" s="30"/>
      <c r="BQ127" s="30"/>
      <c r="BR127" s="30"/>
      <c r="BS127" s="30"/>
      <c r="BT127" s="30"/>
      <c r="BU127" s="30"/>
      <c r="BV127" s="30"/>
      <c r="BW127" s="30"/>
      <c r="BX127" s="30"/>
      <c r="BY127" s="30"/>
    </row>
    <row r="128" spans="1:77" ht="12.75">
      <c r="A128" s="229"/>
      <c r="B128" s="30"/>
      <c r="C128" s="229"/>
      <c r="D128" s="30"/>
      <c r="E128" s="229"/>
      <c r="F128" s="229"/>
      <c r="G128" s="229"/>
      <c r="H128" s="229"/>
      <c r="I128" s="30"/>
      <c r="J128" s="30"/>
      <c r="K128" s="30"/>
      <c r="L128" s="30"/>
      <c r="M128" s="30"/>
      <c r="N128" s="30"/>
      <c r="O128" s="30"/>
      <c r="P128" s="229"/>
      <c r="Q128" s="30"/>
      <c r="R128" s="229"/>
      <c r="S128" s="30"/>
      <c r="T128" s="30"/>
      <c r="U128" s="30"/>
      <c r="V128" s="30"/>
      <c r="W128" s="30"/>
      <c r="X128" s="30"/>
      <c r="Y128" s="30"/>
      <c r="Z128" s="30"/>
      <c r="AA128" s="30"/>
      <c r="AB128" s="30"/>
      <c r="AC128" s="30"/>
      <c r="AD128" s="30"/>
      <c r="AE128" s="30"/>
      <c r="AF128" s="30"/>
      <c r="AG128" s="30"/>
      <c r="AH128" s="30"/>
      <c r="AI128" s="30"/>
      <c r="AJ128" s="30"/>
      <c r="AK128" s="30"/>
      <c r="AL128" s="30"/>
      <c r="AM128" s="30"/>
      <c r="AN128" s="30"/>
      <c r="AO128" s="30"/>
      <c r="AP128" s="30"/>
      <c r="AQ128" s="30"/>
      <c r="AR128" s="30"/>
      <c r="AS128" s="30"/>
      <c r="AT128" s="30"/>
      <c r="AU128" s="30"/>
      <c r="AV128" s="30"/>
      <c r="AW128" s="229"/>
      <c r="AX128" s="30"/>
      <c r="AY128" s="30"/>
      <c r="AZ128" s="30"/>
      <c r="BA128" s="30"/>
      <c r="BB128" s="30"/>
      <c r="BC128" s="30"/>
      <c r="BD128" s="30"/>
      <c r="BE128" s="30"/>
      <c r="BF128" s="30"/>
      <c r="BG128" s="30"/>
      <c r="BH128" s="30"/>
      <c r="BI128" s="30"/>
      <c r="BJ128" s="30"/>
      <c r="BK128" s="30"/>
      <c r="BL128" s="30"/>
      <c r="BM128" s="30"/>
      <c r="BN128" s="30"/>
      <c r="BO128" s="30"/>
      <c r="BP128" s="30"/>
      <c r="BQ128" s="30"/>
      <c r="BR128" s="30"/>
      <c r="BS128" s="30"/>
      <c r="BT128" s="30"/>
      <c r="BU128" s="30"/>
      <c r="BV128" s="30"/>
      <c r="BW128" s="30"/>
      <c r="BX128" s="30"/>
      <c r="BY128" s="30"/>
    </row>
    <row r="129" spans="1:77" ht="12.75">
      <c r="A129" s="229"/>
      <c r="B129" s="30"/>
      <c r="C129" s="229"/>
      <c r="D129" s="30"/>
      <c r="E129" s="229"/>
      <c r="F129" s="229"/>
      <c r="G129" s="229"/>
      <c r="H129" s="229"/>
      <c r="I129" s="30"/>
      <c r="J129" s="30"/>
      <c r="K129" s="30"/>
      <c r="L129" s="30"/>
      <c r="M129" s="30"/>
      <c r="N129" s="30"/>
      <c r="O129" s="30"/>
      <c r="P129" s="229"/>
      <c r="Q129" s="30"/>
      <c r="R129" s="229"/>
      <c r="S129" s="30"/>
      <c r="T129" s="30"/>
      <c r="U129" s="30"/>
      <c r="V129" s="30"/>
      <c r="W129" s="30"/>
      <c r="X129" s="30"/>
      <c r="Y129" s="30"/>
      <c r="Z129" s="30"/>
      <c r="AA129" s="30"/>
      <c r="AB129" s="30"/>
      <c r="AC129" s="30"/>
      <c r="AD129" s="30"/>
      <c r="AE129" s="30"/>
      <c r="AF129" s="30"/>
      <c r="AG129" s="30"/>
      <c r="AH129" s="30"/>
      <c r="AI129" s="30"/>
      <c r="AJ129" s="30"/>
      <c r="AK129" s="30"/>
      <c r="AL129" s="30"/>
      <c r="AM129" s="30"/>
      <c r="AN129" s="30"/>
      <c r="AO129" s="30"/>
      <c r="AP129" s="30"/>
      <c r="AQ129" s="30"/>
      <c r="AR129" s="30"/>
      <c r="AS129" s="30"/>
      <c r="AT129" s="30"/>
      <c r="AU129" s="30"/>
      <c r="AV129" s="30"/>
      <c r="AW129" s="229"/>
      <c r="AX129" s="30"/>
      <c r="AY129" s="30"/>
      <c r="AZ129" s="30"/>
      <c r="BA129" s="30"/>
      <c r="BB129" s="30"/>
      <c r="BC129" s="30"/>
      <c r="BD129" s="30"/>
      <c r="BE129" s="30"/>
      <c r="BF129" s="30"/>
      <c r="BG129" s="30"/>
      <c r="BH129" s="30"/>
      <c r="BI129" s="30"/>
      <c r="BJ129" s="30"/>
      <c r="BK129" s="30"/>
      <c r="BL129" s="30"/>
      <c r="BM129" s="30"/>
      <c r="BN129" s="30"/>
      <c r="BO129" s="30"/>
      <c r="BP129" s="30"/>
      <c r="BQ129" s="30"/>
      <c r="BR129" s="30"/>
      <c r="BS129" s="30"/>
      <c r="BT129" s="30"/>
      <c r="BU129" s="30"/>
      <c r="BV129" s="30"/>
      <c r="BW129" s="30"/>
      <c r="BX129" s="30"/>
      <c r="BY129" s="30"/>
    </row>
    <row r="130" spans="1:77" ht="12.75">
      <c r="A130" s="229"/>
      <c r="B130" s="30"/>
      <c r="C130" s="229"/>
      <c r="D130" s="30"/>
      <c r="E130" s="229"/>
      <c r="F130" s="229"/>
      <c r="G130" s="229"/>
      <c r="H130" s="229"/>
      <c r="I130" s="30"/>
      <c r="J130" s="30"/>
      <c r="K130" s="30"/>
      <c r="L130" s="30"/>
      <c r="M130" s="30"/>
      <c r="N130" s="30"/>
      <c r="O130" s="30"/>
      <c r="P130" s="229"/>
      <c r="Q130" s="30"/>
      <c r="R130" s="229"/>
      <c r="S130" s="30"/>
      <c r="T130" s="30"/>
      <c r="U130" s="30"/>
      <c r="V130" s="30"/>
      <c r="W130" s="30"/>
      <c r="X130" s="30"/>
      <c r="Y130" s="30"/>
      <c r="Z130" s="30"/>
      <c r="AA130" s="30"/>
      <c r="AB130" s="30"/>
      <c r="AC130" s="30"/>
      <c r="AD130" s="30"/>
      <c r="AE130" s="30"/>
      <c r="AF130" s="30"/>
      <c r="AG130" s="30"/>
      <c r="AH130" s="30"/>
      <c r="AI130" s="30"/>
      <c r="AJ130" s="30"/>
      <c r="AK130" s="30"/>
      <c r="AL130" s="30"/>
      <c r="AM130" s="30"/>
      <c r="AN130" s="30"/>
      <c r="AO130" s="30"/>
      <c r="AP130" s="30"/>
      <c r="AQ130" s="30"/>
      <c r="AR130" s="30"/>
      <c r="AS130" s="30"/>
      <c r="AT130" s="30"/>
      <c r="AU130" s="30"/>
      <c r="AV130" s="30"/>
      <c r="AW130" s="229"/>
      <c r="AX130" s="30"/>
      <c r="AY130" s="30"/>
      <c r="AZ130" s="30"/>
      <c r="BA130" s="30"/>
      <c r="BB130" s="30"/>
      <c r="BC130" s="30"/>
      <c r="BD130" s="30"/>
      <c r="BE130" s="30"/>
      <c r="BF130" s="30"/>
      <c r="BG130" s="30"/>
      <c r="BH130" s="30"/>
      <c r="BI130" s="30"/>
      <c r="BJ130" s="30"/>
      <c r="BK130" s="30"/>
      <c r="BL130" s="30"/>
      <c r="BM130" s="30"/>
      <c r="BN130" s="30"/>
      <c r="BO130" s="30"/>
      <c r="BP130" s="30"/>
      <c r="BQ130" s="30"/>
      <c r="BR130" s="30"/>
      <c r="BS130" s="30"/>
      <c r="BT130" s="30"/>
      <c r="BU130" s="30"/>
      <c r="BV130" s="30"/>
      <c r="BW130" s="30"/>
      <c r="BX130" s="30"/>
      <c r="BY130" s="30"/>
    </row>
    <row r="131" spans="1:77" ht="12.75">
      <c r="A131" s="229"/>
      <c r="B131" s="30"/>
      <c r="C131" s="229"/>
      <c r="D131" s="30"/>
      <c r="E131" s="229"/>
      <c r="F131" s="229"/>
      <c r="G131" s="229"/>
      <c r="H131" s="229"/>
      <c r="I131" s="30"/>
      <c r="J131" s="30"/>
      <c r="K131" s="30"/>
      <c r="L131" s="30"/>
      <c r="M131" s="30"/>
      <c r="N131" s="30"/>
      <c r="O131" s="30"/>
      <c r="P131" s="229"/>
      <c r="Q131" s="30"/>
      <c r="R131" s="229"/>
      <c r="S131" s="30"/>
      <c r="T131" s="30"/>
      <c r="U131" s="30"/>
      <c r="V131" s="30"/>
      <c r="W131" s="30"/>
      <c r="X131" s="30"/>
      <c r="Y131" s="30"/>
      <c r="Z131" s="30"/>
      <c r="AA131" s="30"/>
      <c r="AB131" s="30"/>
      <c r="AC131" s="30"/>
      <c r="AD131" s="30"/>
      <c r="AE131" s="30"/>
      <c r="AF131" s="30"/>
      <c r="AG131" s="30"/>
      <c r="AH131" s="30"/>
      <c r="AI131" s="30"/>
      <c r="AJ131" s="30"/>
      <c r="AK131" s="30"/>
      <c r="AL131" s="30"/>
      <c r="AM131" s="30"/>
      <c r="AN131" s="30"/>
      <c r="AO131" s="30"/>
      <c r="AP131" s="30"/>
      <c r="AQ131" s="30"/>
      <c r="AR131" s="30"/>
      <c r="AS131" s="30"/>
      <c r="AT131" s="30"/>
      <c r="AU131" s="30"/>
      <c r="AV131" s="30"/>
      <c r="AW131" s="229"/>
      <c r="AX131" s="30"/>
      <c r="AY131" s="30"/>
      <c r="AZ131" s="30"/>
      <c r="BA131" s="30"/>
      <c r="BB131" s="30"/>
      <c r="BC131" s="30"/>
      <c r="BD131" s="30"/>
      <c r="BE131" s="30"/>
      <c r="BF131" s="30"/>
      <c r="BG131" s="30"/>
      <c r="BH131" s="30"/>
      <c r="BI131" s="30"/>
      <c r="BJ131" s="30"/>
      <c r="BK131" s="30"/>
      <c r="BL131" s="30"/>
      <c r="BM131" s="30"/>
      <c r="BN131" s="30"/>
      <c r="BO131" s="30"/>
      <c r="BP131" s="30"/>
      <c r="BQ131" s="30"/>
      <c r="BR131" s="30"/>
      <c r="BS131" s="30"/>
      <c r="BT131" s="30"/>
      <c r="BU131" s="30"/>
      <c r="BV131" s="30"/>
      <c r="BW131" s="30"/>
      <c r="BX131" s="30"/>
      <c r="BY131" s="30"/>
    </row>
    <row r="132" spans="1:77" ht="12.75">
      <c r="A132" s="229"/>
      <c r="B132" s="30"/>
      <c r="C132" s="229"/>
      <c r="D132" s="30"/>
      <c r="E132" s="229"/>
      <c r="F132" s="229"/>
      <c r="G132" s="229"/>
      <c r="H132" s="229"/>
      <c r="I132" s="30"/>
      <c r="J132" s="30"/>
      <c r="K132" s="30"/>
      <c r="L132" s="30"/>
      <c r="M132" s="30"/>
      <c r="N132" s="30"/>
      <c r="O132" s="30"/>
      <c r="P132" s="229"/>
      <c r="Q132" s="30"/>
      <c r="R132" s="229"/>
      <c r="S132" s="30"/>
      <c r="T132" s="30"/>
      <c r="U132" s="30"/>
      <c r="V132" s="30"/>
      <c r="W132" s="30"/>
      <c r="X132" s="30"/>
      <c r="Y132" s="30"/>
      <c r="Z132" s="30"/>
      <c r="AA132" s="30"/>
      <c r="AB132" s="30"/>
      <c r="AC132" s="30"/>
      <c r="AD132" s="30"/>
      <c r="AE132" s="30"/>
      <c r="AF132" s="30"/>
      <c r="AG132" s="30"/>
      <c r="AH132" s="30"/>
      <c r="AI132" s="30"/>
      <c r="AJ132" s="30"/>
      <c r="AK132" s="30"/>
      <c r="AL132" s="30"/>
      <c r="AM132" s="30"/>
      <c r="AN132" s="30"/>
      <c r="AO132" s="30"/>
      <c r="AP132" s="30"/>
      <c r="AQ132" s="30"/>
      <c r="AR132" s="30"/>
      <c r="AS132" s="30"/>
      <c r="AT132" s="30"/>
      <c r="AU132" s="30"/>
      <c r="AV132" s="30"/>
      <c r="AW132" s="229"/>
      <c r="AX132" s="30"/>
      <c r="AY132" s="30"/>
      <c r="AZ132" s="30"/>
      <c r="BA132" s="30"/>
      <c r="BB132" s="30"/>
      <c r="BC132" s="30"/>
      <c r="BD132" s="30"/>
      <c r="BE132" s="30"/>
      <c r="BF132" s="30"/>
      <c r="BG132" s="30"/>
      <c r="BH132" s="30"/>
      <c r="BI132" s="30"/>
      <c r="BJ132" s="30"/>
      <c r="BK132" s="30"/>
      <c r="BL132" s="30"/>
      <c r="BM132" s="30"/>
      <c r="BN132" s="30"/>
      <c r="BO132" s="30"/>
      <c r="BP132" s="30"/>
      <c r="BQ132" s="30"/>
      <c r="BR132" s="30"/>
      <c r="BS132" s="30"/>
      <c r="BT132" s="30"/>
      <c r="BU132" s="30"/>
      <c r="BV132" s="30"/>
      <c r="BW132" s="30"/>
      <c r="BX132" s="30"/>
      <c r="BY132" s="30"/>
    </row>
    <row r="133" spans="1:77" ht="12.75">
      <c r="A133" s="229"/>
      <c r="B133" s="30"/>
      <c r="C133" s="229"/>
      <c r="D133" s="30"/>
      <c r="E133" s="229"/>
      <c r="F133" s="229"/>
      <c r="G133" s="229"/>
      <c r="H133" s="229"/>
      <c r="I133" s="30"/>
      <c r="J133" s="30"/>
      <c r="K133" s="30"/>
      <c r="L133" s="30"/>
      <c r="M133" s="30"/>
      <c r="N133" s="30"/>
      <c r="O133" s="30"/>
      <c r="P133" s="229"/>
      <c r="Q133" s="30"/>
      <c r="R133" s="229"/>
      <c r="S133" s="30"/>
      <c r="T133" s="30"/>
      <c r="U133" s="30"/>
      <c r="V133" s="30"/>
      <c r="W133" s="30"/>
      <c r="X133" s="30"/>
      <c r="Y133" s="30"/>
      <c r="Z133" s="30"/>
      <c r="AA133" s="30"/>
      <c r="AB133" s="30"/>
      <c r="AC133" s="30"/>
      <c r="AD133" s="30"/>
      <c r="AE133" s="30"/>
      <c r="AF133" s="30"/>
      <c r="AG133" s="30"/>
      <c r="AH133" s="30"/>
      <c r="AI133" s="30"/>
      <c r="AJ133" s="30"/>
      <c r="AK133" s="30"/>
      <c r="AL133" s="30"/>
      <c r="AM133" s="30"/>
      <c r="AN133" s="30"/>
      <c r="AO133" s="30"/>
      <c r="AP133" s="30"/>
      <c r="AQ133" s="30"/>
      <c r="AR133" s="30"/>
      <c r="AS133" s="30"/>
      <c r="AT133" s="30"/>
      <c r="AU133" s="30"/>
      <c r="AV133" s="30"/>
      <c r="AW133" s="229"/>
      <c r="AX133" s="30"/>
      <c r="AY133" s="30"/>
      <c r="AZ133" s="30"/>
      <c r="BA133" s="30"/>
      <c r="BB133" s="30"/>
      <c r="BC133" s="30"/>
      <c r="BD133" s="30"/>
      <c r="BE133" s="30"/>
      <c r="BF133" s="30"/>
      <c r="BG133" s="30"/>
      <c r="BH133" s="30"/>
      <c r="BI133" s="30"/>
      <c r="BJ133" s="30"/>
      <c r="BK133" s="30"/>
      <c r="BL133" s="30"/>
      <c r="BM133" s="30"/>
      <c r="BN133" s="30"/>
      <c r="BO133" s="30"/>
      <c r="BP133" s="30"/>
      <c r="BQ133" s="30"/>
      <c r="BR133" s="30"/>
      <c r="BS133" s="30"/>
      <c r="BT133" s="30"/>
      <c r="BU133" s="30"/>
      <c r="BV133" s="30"/>
      <c r="BW133" s="30"/>
      <c r="BX133" s="30"/>
      <c r="BY133" s="30"/>
    </row>
    <row r="134" spans="1:77" ht="12.75">
      <c r="A134" s="229"/>
      <c r="B134" s="30"/>
      <c r="C134" s="229"/>
      <c r="D134" s="30"/>
      <c r="E134" s="229"/>
      <c r="F134" s="229"/>
      <c r="G134" s="229"/>
      <c r="H134" s="229"/>
      <c r="I134" s="30"/>
      <c r="J134" s="30"/>
      <c r="K134" s="30"/>
      <c r="L134" s="30"/>
      <c r="M134" s="30"/>
      <c r="N134" s="30"/>
      <c r="O134" s="30"/>
      <c r="P134" s="229"/>
      <c r="Q134" s="30"/>
      <c r="R134" s="229"/>
      <c r="S134" s="30"/>
      <c r="T134" s="30"/>
      <c r="U134" s="30"/>
      <c r="V134" s="30"/>
      <c r="W134" s="30"/>
      <c r="X134" s="30"/>
      <c r="Y134" s="30"/>
      <c r="Z134" s="30"/>
      <c r="AA134" s="30"/>
      <c r="AB134" s="30"/>
      <c r="AC134" s="30"/>
      <c r="AD134" s="30"/>
      <c r="AE134" s="30"/>
      <c r="AF134" s="30"/>
      <c r="AG134" s="30"/>
      <c r="AH134" s="30"/>
      <c r="AI134" s="30"/>
      <c r="AJ134" s="30"/>
      <c r="AK134" s="30"/>
      <c r="AL134" s="30"/>
      <c r="AM134" s="30"/>
      <c r="AN134" s="30"/>
      <c r="AO134" s="30"/>
      <c r="AP134" s="30"/>
      <c r="AQ134" s="30"/>
      <c r="AR134" s="30"/>
      <c r="AS134" s="30"/>
      <c r="AT134" s="30"/>
      <c r="AU134" s="30"/>
      <c r="AV134" s="30"/>
      <c r="AW134" s="229"/>
      <c r="AX134" s="30"/>
      <c r="AY134" s="30"/>
      <c r="AZ134" s="30"/>
      <c r="BA134" s="30"/>
      <c r="BB134" s="30"/>
      <c r="BC134" s="30"/>
      <c r="BD134" s="30"/>
      <c r="BE134" s="30"/>
      <c r="BF134" s="30"/>
      <c r="BG134" s="30"/>
      <c r="BH134" s="30"/>
      <c r="BI134" s="30"/>
      <c r="BJ134" s="30"/>
      <c r="BK134" s="30"/>
      <c r="BL134" s="30"/>
      <c r="BM134" s="30"/>
      <c r="BN134" s="30"/>
      <c r="BO134" s="30"/>
      <c r="BP134" s="30"/>
      <c r="BQ134" s="30"/>
      <c r="BR134" s="30"/>
      <c r="BS134" s="30"/>
      <c r="BT134" s="30"/>
      <c r="BU134" s="30"/>
      <c r="BV134" s="30"/>
      <c r="BW134" s="30"/>
      <c r="BX134" s="30"/>
      <c r="BY134" s="30"/>
    </row>
    <row r="135" spans="1:77" ht="12.75">
      <c r="A135" s="229"/>
      <c r="B135" s="30"/>
      <c r="C135" s="229"/>
      <c r="D135" s="30"/>
      <c r="E135" s="229"/>
      <c r="F135" s="229"/>
      <c r="G135" s="229"/>
      <c r="H135" s="229"/>
      <c r="I135" s="30"/>
      <c r="J135" s="30"/>
      <c r="K135" s="30"/>
      <c r="L135" s="30"/>
      <c r="M135" s="30"/>
      <c r="N135" s="30"/>
      <c r="O135" s="30"/>
      <c r="P135" s="229"/>
      <c r="Q135" s="30"/>
      <c r="R135" s="229"/>
      <c r="S135" s="30"/>
      <c r="T135" s="30"/>
      <c r="U135" s="30"/>
      <c r="V135" s="30"/>
      <c r="W135" s="30"/>
      <c r="X135" s="30"/>
      <c r="Y135" s="30"/>
      <c r="Z135" s="30"/>
      <c r="AA135" s="30"/>
      <c r="AB135" s="30"/>
      <c r="AC135" s="30"/>
      <c r="AD135" s="30"/>
      <c r="AE135" s="30"/>
      <c r="AF135" s="30"/>
      <c r="AG135" s="30"/>
      <c r="AH135" s="30"/>
      <c r="AI135" s="30"/>
      <c r="AJ135" s="30"/>
      <c r="AK135" s="30"/>
      <c r="AL135" s="30"/>
      <c r="AM135" s="30"/>
      <c r="AN135" s="30"/>
      <c r="AO135" s="30"/>
      <c r="AP135" s="30"/>
      <c r="AQ135" s="30"/>
      <c r="AR135" s="30"/>
      <c r="AS135" s="30"/>
      <c r="AT135" s="30"/>
      <c r="AU135" s="30"/>
      <c r="AV135" s="30"/>
      <c r="AW135" s="229"/>
      <c r="AX135" s="30"/>
      <c r="AY135" s="30"/>
      <c r="AZ135" s="30"/>
      <c r="BA135" s="30"/>
      <c r="BB135" s="30"/>
      <c r="BC135" s="30"/>
      <c r="BD135" s="30"/>
      <c r="BE135" s="30"/>
      <c r="BF135" s="30"/>
      <c r="BG135" s="30"/>
      <c r="BH135" s="30"/>
      <c r="BI135" s="30"/>
      <c r="BJ135" s="30"/>
      <c r="BK135" s="30"/>
      <c r="BL135" s="30"/>
      <c r="BM135" s="30"/>
      <c r="BN135" s="30"/>
      <c r="BO135" s="30"/>
      <c r="BP135" s="30"/>
      <c r="BQ135" s="30"/>
      <c r="BR135" s="30"/>
      <c r="BS135" s="30"/>
      <c r="BT135" s="30"/>
      <c r="BU135" s="30"/>
      <c r="BV135" s="30"/>
      <c r="BW135" s="30"/>
      <c r="BX135" s="30"/>
      <c r="BY135" s="30"/>
    </row>
    <row r="136" spans="1:77" ht="12.75">
      <c r="A136" s="229"/>
      <c r="B136" s="30"/>
      <c r="C136" s="229"/>
      <c r="D136" s="30"/>
      <c r="E136" s="229"/>
      <c r="F136" s="229"/>
      <c r="G136" s="229"/>
      <c r="H136" s="229"/>
      <c r="I136" s="30"/>
      <c r="J136" s="30"/>
      <c r="K136" s="30"/>
      <c r="L136" s="30"/>
      <c r="M136" s="30"/>
      <c r="N136" s="30"/>
      <c r="O136" s="30"/>
      <c r="P136" s="229"/>
      <c r="Q136" s="30"/>
      <c r="R136" s="229"/>
      <c r="S136" s="30"/>
      <c r="T136" s="30"/>
      <c r="U136" s="30"/>
      <c r="V136" s="30"/>
      <c r="W136" s="30"/>
      <c r="X136" s="30"/>
      <c r="Y136" s="30"/>
      <c r="Z136" s="30"/>
      <c r="AA136" s="30"/>
      <c r="AB136" s="30"/>
      <c r="AC136" s="30"/>
      <c r="AD136" s="30"/>
      <c r="AE136" s="30"/>
      <c r="AF136" s="30"/>
      <c r="AG136" s="30"/>
      <c r="AH136" s="30"/>
      <c r="AI136" s="30"/>
      <c r="AJ136" s="30"/>
      <c r="AK136" s="30"/>
      <c r="AL136" s="30"/>
      <c r="AM136" s="30"/>
      <c r="AN136" s="30"/>
      <c r="AO136" s="30"/>
      <c r="AP136" s="30"/>
      <c r="AQ136" s="30"/>
      <c r="AR136" s="30"/>
      <c r="AS136" s="30"/>
      <c r="AT136" s="30"/>
      <c r="AU136" s="30"/>
      <c r="AV136" s="30"/>
      <c r="AW136" s="229"/>
      <c r="AX136" s="30"/>
      <c r="AY136" s="30"/>
      <c r="AZ136" s="30"/>
      <c r="BA136" s="30"/>
      <c r="BB136" s="30"/>
      <c r="BC136" s="30"/>
      <c r="BD136" s="30"/>
      <c r="BE136" s="30"/>
      <c r="BF136" s="30"/>
      <c r="BG136" s="30"/>
      <c r="BH136" s="30"/>
      <c r="BI136" s="30"/>
      <c r="BJ136" s="30"/>
      <c r="BK136" s="30"/>
      <c r="BL136" s="30"/>
      <c r="BM136" s="30"/>
      <c r="BN136" s="30"/>
      <c r="BO136" s="30"/>
      <c r="BP136" s="30"/>
      <c r="BQ136" s="30"/>
      <c r="BR136" s="30"/>
      <c r="BS136" s="30"/>
      <c r="BT136" s="30"/>
      <c r="BU136" s="30"/>
      <c r="BV136" s="30"/>
      <c r="BW136" s="30"/>
      <c r="BX136" s="30"/>
      <c r="BY136" s="30"/>
    </row>
    <row r="137" spans="1:77" ht="12.75">
      <c r="A137" s="229"/>
      <c r="B137" s="30"/>
      <c r="C137" s="229"/>
      <c r="D137" s="30"/>
      <c r="E137" s="229"/>
      <c r="F137" s="229"/>
      <c r="G137" s="229"/>
      <c r="H137" s="229"/>
      <c r="I137" s="30"/>
      <c r="J137" s="30"/>
      <c r="K137" s="30"/>
      <c r="L137" s="30"/>
      <c r="M137" s="30"/>
      <c r="N137" s="30"/>
      <c r="O137" s="30"/>
      <c r="P137" s="229"/>
      <c r="Q137" s="30"/>
      <c r="R137" s="229"/>
      <c r="S137" s="30"/>
      <c r="T137" s="30"/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  <c r="AE137" s="30"/>
      <c r="AF137" s="30"/>
      <c r="AG137" s="30"/>
      <c r="AH137" s="30"/>
      <c r="AI137" s="30"/>
      <c r="AJ137" s="30"/>
      <c r="AK137" s="30"/>
      <c r="AL137" s="30"/>
      <c r="AM137" s="30"/>
      <c r="AN137" s="30"/>
      <c r="AO137" s="30"/>
      <c r="AP137" s="30"/>
      <c r="AQ137" s="30"/>
      <c r="AR137" s="30"/>
      <c r="AS137" s="30"/>
      <c r="AT137" s="30"/>
      <c r="AU137" s="30"/>
      <c r="AV137" s="30"/>
      <c r="AW137" s="229"/>
      <c r="AX137" s="30"/>
      <c r="AY137" s="30"/>
      <c r="AZ137" s="30"/>
      <c r="BA137" s="30"/>
      <c r="BB137" s="30"/>
      <c r="BC137" s="30"/>
      <c r="BD137" s="30"/>
      <c r="BE137" s="30"/>
      <c r="BF137" s="30"/>
      <c r="BG137" s="30"/>
      <c r="BH137" s="30"/>
      <c r="BI137" s="30"/>
      <c r="BJ137" s="30"/>
      <c r="BK137" s="30"/>
      <c r="BL137" s="30"/>
      <c r="BM137" s="30"/>
      <c r="BN137" s="30"/>
      <c r="BO137" s="30"/>
      <c r="BP137" s="30"/>
      <c r="BQ137" s="30"/>
      <c r="BR137" s="30"/>
      <c r="BS137" s="30"/>
      <c r="BT137" s="30"/>
      <c r="BU137" s="30"/>
      <c r="BV137" s="30"/>
      <c r="BW137" s="30"/>
      <c r="BX137" s="30"/>
      <c r="BY137" s="30"/>
    </row>
    <row r="138" spans="1:77" ht="12.75">
      <c r="A138" s="229"/>
      <c r="B138" s="30"/>
      <c r="C138" s="229"/>
      <c r="D138" s="30"/>
      <c r="E138" s="229"/>
      <c r="F138" s="229"/>
      <c r="G138" s="229"/>
      <c r="H138" s="229"/>
      <c r="I138" s="30"/>
      <c r="J138" s="30"/>
      <c r="K138" s="30"/>
      <c r="L138" s="30"/>
      <c r="M138" s="30"/>
      <c r="N138" s="30"/>
      <c r="O138" s="30"/>
      <c r="P138" s="229"/>
      <c r="Q138" s="30"/>
      <c r="R138" s="229"/>
      <c r="S138" s="30"/>
      <c r="T138" s="30"/>
      <c r="U138" s="30"/>
      <c r="V138" s="30"/>
      <c r="W138" s="30"/>
      <c r="X138" s="30"/>
      <c r="Y138" s="30"/>
      <c r="Z138" s="30"/>
      <c r="AA138" s="30"/>
      <c r="AB138" s="30"/>
      <c r="AC138" s="30"/>
      <c r="AD138" s="30"/>
      <c r="AE138" s="30"/>
      <c r="AF138" s="30"/>
      <c r="AG138" s="30"/>
      <c r="AH138" s="30"/>
      <c r="AI138" s="30"/>
      <c r="AJ138" s="30"/>
      <c r="AK138" s="30"/>
      <c r="AL138" s="30"/>
      <c r="AM138" s="30"/>
      <c r="AN138" s="30"/>
      <c r="AO138" s="30"/>
      <c r="AP138" s="30"/>
      <c r="AQ138" s="30"/>
      <c r="AR138" s="30"/>
      <c r="AS138" s="30"/>
      <c r="AT138" s="30"/>
      <c r="AU138" s="30"/>
      <c r="AV138" s="30"/>
      <c r="AW138" s="229"/>
      <c r="AX138" s="30"/>
      <c r="AY138" s="30"/>
      <c r="AZ138" s="30"/>
      <c r="BA138" s="30"/>
      <c r="BB138" s="30"/>
      <c r="BC138" s="30"/>
      <c r="BD138" s="30"/>
      <c r="BE138" s="30"/>
      <c r="BF138" s="30"/>
      <c r="BG138" s="30"/>
      <c r="BH138" s="30"/>
      <c r="BI138" s="30"/>
      <c r="BJ138" s="30"/>
      <c r="BK138" s="30"/>
      <c r="BL138" s="30"/>
      <c r="BM138" s="30"/>
      <c r="BN138" s="30"/>
      <c r="BO138" s="30"/>
      <c r="BP138" s="30"/>
      <c r="BQ138" s="30"/>
      <c r="BR138" s="30"/>
      <c r="BS138" s="30"/>
      <c r="BT138" s="30"/>
      <c r="BU138" s="30"/>
      <c r="BV138" s="30"/>
      <c r="BW138" s="30"/>
      <c r="BX138" s="30"/>
      <c r="BY138" s="30"/>
    </row>
    <row r="139" spans="1:77" ht="12.75">
      <c r="A139" s="229"/>
      <c r="B139" s="30"/>
      <c r="C139" s="229"/>
      <c r="D139" s="30"/>
      <c r="E139" s="229"/>
      <c r="F139" s="229"/>
      <c r="G139" s="229"/>
      <c r="H139" s="229"/>
      <c r="I139" s="30"/>
      <c r="J139" s="30"/>
      <c r="K139" s="30"/>
      <c r="L139" s="30"/>
      <c r="M139" s="30"/>
      <c r="N139" s="30"/>
      <c r="O139" s="30"/>
      <c r="P139" s="229"/>
      <c r="Q139" s="30"/>
      <c r="R139" s="229"/>
      <c r="S139" s="30"/>
      <c r="T139" s="30"/>
      <c r="U139" s="30"/>
      <c r="V139" s="30"/>
      <c r="W139" s="30"/>
      <c r="X139" s="30"/>
      <c r="Y139" s="30"/>
      <c r="Z139" s="30"/>
      <c r="AA139" s="30"/>
      <c r="AB139" s="30"/>
      <c r="AC139" s="30"/>
      <c r="AD139" s="30"/>
      <c r="AE139" s="30"/>
      <c r="AF139" s="30"/>
      <c r="AG139" s="30"/>
      <c r="AH139" s="30"/>
      <c r="AI139" s="30"/>
      <c r="AJ139" s="30"/>
      <c r="AK139" s="30"/>
      <c r="AL139" s="30"/>
      <c r="AM139" s="30"/>
      <c r="AN139" s="30"/>
      <c r="AO139" s="30"/>
      <c r="AP139" s="30"/>
      <c r="AQ139" s="30"/>
      <c r="AR139" s="30"/>
      <c r="AS139" s="30"/>
      <c r="AT139" s="30"/>
      <c r="AU139" s="30"/>
      <c r="AV139" s="30"/>
      <c r="AW139" s="229"/>
      <c r="AX139" s="30"/>
      <c r="AY139" s="30"/>
      <c r="AZ139" s="30"/>
      <c r="BA139" s="30"/>
      <c r="BB139" s="30"/>
      <c r="BC139" s="30"/>
      <c r="BD139" s="30"/>
      <c r="BE139" s="30"/>
      <c r="BF139" s="30"/>
      <c r="BG139" s="30"/>
      <c r="BH139" s="30"/>
      <c r="BI139" s="30"/>
      <c r="BJ139" s="30"/>
      <c r="BK139" s="30"/>
      <c r="BL139" s="30"/>
      <c r="BM139" s="30"/>
      <c r="BN139" s="30"/>
      <c r="BO139" s="30"/>
      <c r="BP139" s="30"/>
      <c r="BQ139" s="30"/>
      <c r="BR139" s="30"/>
      <c r="BS139" s="30"/>
      <c r="BT139" s="30"/>
      <c r="BU139" s="30"/>
      <c r="BV139" s="30"/>
      <c r="BW139" s="30"/>
      <c r="BX139" s="30"/>
      <c r="BY139" s="30"/>
    </row>
    <row r="140" spans="1:77" ht="12.75">
      <c r="A140" s="229"/>
      <c r="B140" s="30"/>
      <c r="C140" s="229"/>
      <c r="D140" s="30"/>
      <c r="E140" s="229"/>
      <c r="F140" s="229"/>
      <c r="G140" s="229"/>
      <c r="H140" s="229"/>
      <c r="I140" s="30"/>
      <c r="J140" s="30"/>
      <c r="K140" s="30"/>
      <c r="L140" s="30"/>
      <c r="M140" s="30"/>
      <c r="N140" s="30"/>
      <c r="O140" s="30"/>
      <c r="P140" s="229"/>
      <c r="Q140" s="30"/>
      <c r="R140" s="229"/>
      <c r="S140" s="30"/>
      <c r="T140" s="30"/>
      <c r="U140" s="30"/>
      <c r="V140" s="30"/>
      <c r="W140" s="30"/>
      <c r="X140" s="30"/>
      <c r="Y140" s="30"/>
      <c r="Z140" s="30"/>
      <c r="AA140" s="30"/>
      <c r="AB140" s="30"/>
      <c r="AC140" s="30"/>
      <c r="AD140" s="30"/>
      <c r="AE140" s="30"/>
      <c r="AF140" s="30"/>
      <c r="AG140" s="30"/>
      <c r="AH140" s="30"/>
      <c r="AI140" s="30"/>
      <c r="AJ140" s="30"/>
      <c r="AK140" s="30"/>
      <c r="AL140" s="30"/>
      <c r="AM140" s="30"/>
      <c r="AN140" s="30"/>
      <c r="AO140" s="30"/>
      <c r="AP140" s="30"/>
      <c r="AQ140" s="30"/>
      <c r="AR140" s="30"/>
      <c r="AS140" s="30"/>
      <c r="AT140" s="30"/>
      <c r="AU140" s="30"/>
      <c r="AV140" s="30"/>
      <c r="AW140" s="229"/>
      <c r="AX140" s="30"/>
      <c r="AY140" s="30"/>
      <c r="AZ140" s="30"/>
      <c r="BA140" s="30"/>
      <c r="BB140" s="30"/>
      <c r="BC140" s="30"/>
      <c r="BD140" s="30"/>
      <c r="BE140" s="30"/>
      <c r="BF140" s="30"/>
      <c r="BG140" s="30"/>
      <c r="BH140" s="30"/>
      <c r="BI140" s="30"/>
      <c r="BJ140" s="30"/>
      <c r="BK140" s="30"/>
      <c r="BL140" s="30"/>
      <c r="BM140" s="30"/>
      <c r="BN140" s="30"/>
      <c r="BO140" s="30"/>
      <c r="BP140" s="30"/>
      <c r="BQ140" s="30"/>
      <c r="BR140" s="30"/>
      <c r="BS140" s="30"/>
      <c r="BT140" s="30"/>
      <c r="BU140" s="30"/>
      <c r="BV140" s="30"/>
      <c r="BW140" s="30"/>
      <c r="BX140" s="30"/>
      <c r="BY140" s="30"/>
    </row>
    <row r="141" spans="1:77" ht="12.75">
      <c r="A141" s="229"/>
      <c r="B141" s="30"/>
      <c r="C141" s="229"/>
      <c r="D141" s="30"/>
      <c r="E141" s="229"/>
      <c r="F141" s="229"/>
      <c r="G141" s="229"/>
      <c r="H141" s="229"/>
      <c r="I141" s="30"/>
      <c r="J141" s="30"/>
      <c r="K141" s="30"/>
      <c r="L141" s="30"/>
      <c r="M141" s="30"/>
      <c r="N141" s="30"/>
      <c r="O141" s="30"/>
      <c r="P141" s="229"/>
      <c r="Q141" s="30"/>
      <c r="R141" s="229"/>
      <c r="S141" s="30"/>
      <c r="T141" s="30"/>
      <c r="U141" s="30"/>
      <c r="V141" s="30"/>
      <c r="W141" s="30"/>
      <c r="X141" s="30"/>
      <c r="Y141" s="30"/>
      <c r="Z141" s="30"/>
      <c r="AA141" s="30"/>
      <c r="AB141" s="30"/>
      <c r="AC141" s="30"/>
      <c r="AD141" s="30"/>
      <c r="AE141" s="30"/>
      <c r="AF141" s="30"/>
      <c r="AG141" s="30"/>
      <c r="AH141" s="30"/>
      <c r="AI141" s="30"/>
      <c r="AJ141" s="30"/>
      <c r="AK141" s="30"/>
      <c r="AL141" s="30"/>
      <c r="AM141" s="30"/>
      <c r="AN141" s="30"/>
      <c r="AO141" s="30"/>
      <c r="AP141" s="30"/>
      <c r="AQ141" s="30"/>
      <c r="AR141" s="30"/>
      <c r="AS141" s="30"/>
      <c r="AT141" s="30"/>
      <c r="AU141" s="30"/>
      <c r="AV141" s="30"/>
      <c r="AW141" s="229"/>
      <c r="AX141" s="30"/>
      <c r="AY141" s="30"/>
      <c r="AZ141" s="30"/>
      <c r="BA141" s="30"/>
      <c r="BB141" s="30"/>
      <c r="BC141" s="30"/>
      <c r="BD141" s="30"/>
      <c r="BE141" s="30"/>
      <c r="BF141" s="30"/>
      <c r="BG141" s="30"/>
      <c r="BH141" s="30"/>
      <c r="BI141" s="30"/>
      <c r="BJ141" s="30"/>
      <c r="BK141" s="30"/>
      <c r="BL141" s="30"/>
      <c r="BM141" s="30"/>
      <c r="BN141" s="30"/>
      <c r="BO141" s="30"/>
      <c r="BP141" s="30"/>
      <c r="BQ141" s="30"/>
      <c r="BR141" s="30"/>
      <c r="BS141" s="30"/>
      <c r="BT141" s="30"/>
      <c r="BU141" s="30"/>
      <c r="BV141" s="30"/>
      <c r="BW141" s="30"/>
      <c r="BX141" s="30"/>
      <c r="BY141" s="30"/>
    </row>
    <row r="142" spans="1:77" ht="12.75">
      <c r="A142" s="229"/>
      <c r="B142" s="30"/>
      <c r="C142" s="229"/>
      <c r="D142" s="30"/>
      <c r="E142" s="229"/>
      <c r="F142" s="229"/>
      <c r="G142" s="229"/>
      <c r="H142" s="229"/>
      <c r="I142" s="30"/>
      <c r="J142" s="30"/>
      <c r="K142" s="30"/>
      <c r="L142" s="30"/>
      <c r="M142" s="30"/>
      <c r="N142" s="30"/>
      <c r="O142" s="30"/>
      <c r="P142" s="229"/>
      <c r="Q142" s="30"/>
      <c r="R142" s="229"/>
      <c r="S142" s="30"/>
      <c r="T142" s="30"/>
      <c r="U142" s="30"/>
      <c r="V142" s="30"/>
      <c r="W142" s="30"/>
      <c r="X142" s="30"/>
      <c r="Y142" s="30"/>
      <c r="Z142" s="30"/>
      <c r="AA142" s="30"/>
      <c r="AB142" s="30"/>
      <c r="AC142" s="30"/>
      <c r="AD142" s="30"/>
      <c r="AE142" s="30"/>
      <c r="AF142" s="30"/>
      <c r="AG142" s="30"/>
      <c r="AH142" s="30"/>
      <c r="AI142" s="30"/>
      <c r="AJ142" s="30"/>
      <c r="AK142" s="30"/>
      <c r="AL142" s="30"/>
      <c r="AM142" s="30"/>
      <c r="AN142" s="30"/>
      <c r="AO142" s="30"/>
      <c r="AP142" s="30"/>
      <c r="AQ142" s="30"/>
      <c r="AR142" s="30"/>
      <c r="AS142" s="30"/>
      <c r="AT142" s="30"/>
      <c r="AU142" s="30"/>
      <c r="AV142" s="30"/>
      <c r="AW142" s="229"/>
      <c r="AX142" s="30"/>
      <c r="AY142" s="30"/>
      <c r="AZ142" s="30"/>
      <c r="BA142" s="30"/>
      <c r="BB142" s="30"/>
      <c r="BC142" s="30"/>
      <c r="BD142" s="30"/>
      <c r="BE142" s="30"/>
      <c r="BF142" s="30"/>
      <c r="BG142" s="30"/>
      <c r="BH142" s="30"/>
      <c r="BI142" s="30"/>
      <c r="BJ142" s="30"/>
      <c r="BK142" s="30"/>
      <c r="BL142" s="30"/>
      <c r="BM142" s="30"/>
      <c r="BN142" s="30"/>
      <c r="BO142" s="30"/>
      <c r="BP142" s="30"/>
      <c r="BQ142" s="30"/>
      <c r="BR142" s="30"/>
      <c r="BS142" s="30"/>
      <c r="BT142" s="30"/>
      <c r="BU142" s="30"/>
      <c r="BV142" s="30"/>
      <c r="BW142" s="30"/>
      <c r="BX142" s="30"/>
      <c r="BY142" s="30"/>
    </row>
    <row r="143" spans="1:77" ht="12.75">
      <c r="A143" s="229"/>
      <c r="B143" s="30"/>
      <c r="C143" s="229"/>
      <c r="D143" s="30"/>
      <c r="E143" s="229"/>
      <c r="F143" s="229"/>
      <c r="G143" s="229"/>
      <c r="H143" s="229"/>
      <c r="I143" s="30"/>
      <c r="J143" s="30"/>
      <c r="K143" s="30"/>
      <c r="L143" s="30"/>
      <c r="M143" s="30"/>
      <c r="N143" s="30"/>
      <c r="O143" s="30"/>
      <c r="P143" s="229"/>
      <c r="Q143" s="30"/>
      <c r="R143" s="229"/>
      <c r="S143" s="30"/>
      <c r="T143" s="30"/>
      <c r="U143" s="30"/>
      <c r="V143" s="30"/>
      <c r="W143" s="30"/>
      <c r="X143" s="30"/>
      <c r="Y143" s="30"/>
      <c r="Z143" s="30"/>
      <c r="AA143" s="30"/>
      <c r="AB143" s="30"/>
      <c r="AC143" s="30"/>
      <c r="AD143" s="30"/>
      <c r="AE143" s="30"/>
      <c r="AF143" s="30"/>
      <c r="AG143" s="30"/>
      <c r="AH143" s="30"/>
      <c r="AI143" s="30"/>
      <c r="AJ143" s="30"/>
      <c r="AK143" s="30"/>
      <c r="AL143" s="30"/>
      <c r="AM143" s="30"/>
      <c r="AN143" s="30"/>
      <c r="AO143" s="30"/>
      <c r="AP143" s="30"/>
      <c r="AQ143" s="30"/>
      <c r="AR143" s="30"/>
      <c r="AS143" s="30"/>
      <c r="AT143" s="30"/>
      <c r="AU143" s="30"/>
      <c r="AV143" s="30"/>
      <c r="AW143" s="229"/>
      <c r="AX143" s="30"/>
      <c r="AY143" s="30"/>
      <c r="AZ143" s="30"/>
      <c r="BA143" s="30"/>
      <c r="BB143" s="30"/>
      <c r="BC143" s="30"/>
      <c r="BD143" s="30"/>
      <c r="BE143" s="30"/>
      <c r="BF143" s="30"/>
      <c r="BG143" s="30"/>
      <c r="BH143" s="30"/>
      <c r="BI143" s="30"/>
      <c r="BJ143" s="30"/>
      <c r="BK143" s="30"/>
      <c r="BL143" s="30"/>
      <c r="BM143" s="30"/>
      <c r="BN143" s="30"/>
      <c r="BO143" s="30"/>
      <c r="BP143" s="30"/>
      <c r="BQ143" s="30"/>
      <c r="BR143" s="30"/>
      <c r="BS143" s="30"/>
      <c r="BT143" s="30"/>
      <c r="BU143" s="30"/>
      <c r="BV143" s="30"/>
      <c r="BW143" s="30"/>
      <c r="BX143" s="30"/>
      <c r="BY143" s="30"/>
    </row>
    <row r="144" spans="1:77" ht="12.75">
      <c r="A144" s="229"/>
      <c r="B144" s="30"/>
      <c r="C144" s="229"/>
      <c r="D144" s="30"/>
      <c r="E144" s="229"/>
      <c r="F144" s="229"/>
      <c r="G144" s="229"/>
      <c r="H144" s="229"/>
      <c r="I144" s="30"/>
      <c r="J144" s="30"/>
      <c r="K144" s="30"/>
      <c r="L144" s="30"/>
      <c r="M144" s="30"/>
      <c r="N144" s="30"/>
      <c r="O144" s="30"/>
      <c r="P144" s="229"/>
      <c r="Q144" s="30"/>
      <c r="R144" s="229"/>
      <c r="S144" s="30"/>
      <c r="T144" s="30"/>
      <c r="U144" s="30"/>
      <c r="V144" s="30"/>
      <c r="W144" s="30"/>
      <c r="X144" s="30"/>
      <c r="Y144" s="30"/>
      <c r="Z144" s="30"/>
      <c r="AA144" s="30"/>
      <c r="AB144" s="30"/>
      <c r="AC144" s="30"/>
      <c r="AD144" s="30"/>
      <c r="AE144" s="30"/>
      <c r="AF144" s="30"/>
      <c r="AG144" s="30"/>
      <c r="AH144" s="30"/>
      <c r="AI144" s="30"/>
      <c r="AJ144" s="30"/>
      <c r="AK144" s="30"/>
      <c r="AL144" s="30"/>
      <c r="AM144" s="30"/>
      <c r="AN144" s="30"/>
      <c r="AO144" s="30"/>
      <c r="AP144" s="30"/>
      <c r="AQ144" s="30"/>
      <c r="AR144" s="30"/>
      <c r="AS144" s="30"/>
      <c r="AT144" s="30"/>
      <c r="AU144" s="30"/>
      <c r="AV144" s="30"/>
      <c r="AW144" s="229"/>
      <c r="AX144" s="30"/>
      <c r="AY144" s="30"/>
      <c r="AZ144" s="30"/>
      <c r="BA144" s="30"/>
      <c r="BB144" s="30"/>
      <c r="BC144" s="30"/>
      <c r="BD144" s="30"/>
      <c r="BE144" s="30"/>
      <c r="BF144" s="30"/>
      <c r="BG144" s="30"/>
      <c r="BH144" s="30"/>
      <c r="BI144" s="30"/>
      <c r="BJ144" s="30"/>
      <c r="BK144" s="30"/>
      <c r="BL144" s="30"/>
      <c r="BM144" s="30"/>
      <c r="BN144" s="30"/>
      <c r="BO144" s="30"/>
      <c r="BP144" s="30"/>
      <c r="BQ144" s="30"/>
      <c r="BR144" s="30"/>
      <c r="BS144" s="30"/>
      <c r="BT144" s="30"/>
      <c r="BU144" s="30"/>
      <c r="BV144" s="30"/>
      <c r="BW144" s="30"/>
      <c r="BX144" s="30"/>
      <c r="BY144" s="30"/>
    </row>
    <row r="145" spans="1:77" ht="12.75">
      <c r="A145" s="229"/>
      <c r="B145" s="30"/>
      <c r="C145" s="229"/>
      <c r="D145" s="30"/>
      <c r="E145" s="229"/>
      <c r="F145" s="229"/>
      <c r="G145" s="229"/>
      <c r="H145" s="229"/>
      <c r="I145" s="30"/>
      <c r="J145" s="30"/>
      <c r="K145" s="30"/>
      <c r="L145" s="30"/>
      <c r="M145" s="30"/>
      <c r="N145" s="30"/>
      <c r="O145" s="30"/>
      <c r="P145" s="229"/>
      <c r="Q145" s="30"/>
      <c r="R145" s="229"/>
      <c r="S145" s="30"/>
      <c r="T145" s="30"/>
      <c r="U145" s="30"/>
      <c r="V145" s="30"/>
      <c r="W145" s="30"/>
      <c r="X145" s="30"/>
      <c r="Y145" s="30"/>
      <c r="Z145" s="30"/>
      <c r="AA145" s="30"/>
      <c r="AB145" s="30"/>
      <c r="AC145" s="30"/>
      <c r="AD145" s="30"/>
      <c r="AE145" s="30"/>
      <c r="AF145" s="30"/>
      <c r="AG145" s="30"/>
      <c r="AH145" s="30"/>
      <c r="AI145" s="30"/>
      <c r="AJ145" s="30"/>
      <c r="AK145" s="30"/>
      <c r="AL145" s="30"/>
      <c r="AM145" s="30"/>
      <c r="AN145" s="30"/>
      <c r="AO145" s="30"/>
      <c r="AP145" s="30"/>
      <c r="AQ145" s="30"/>
      <c r="AR145" s="30"/>
      <c r="AS145" s="30"/>
      <c r="AT145" s="30"/>
      <c r="AU145" s="30"/>
      <c r="AV145" s="30"/>
      <c r="AW145" s="229"/>
      <c r="AX145" s="30"/>
      <c r="AY145" s="30"/>
      <c r="AZ145" s="30"/>
      <c r="BA145" s="30"/>
      <c r="BB145" s="30"/>
      <c r="BC145" s="30"/>
      <c r="BD145" s="30"/>
      <c r="BE145" s="30"/>
      <c r="BF145" s="30"/>
      <c r="BG145" s="30"/>
      <c r="BH145" s="30"/>
      <c r="BI145" s="30"/>
      <c r="BJ145" s="30"/>
      <c r="BK145" s="30"/>
      <c r="BL145" s="30"/>
      <c r="BM145" s="30"/>
      <c r="BN145" s="30"/>
      <c r="BO145" s="30"/>
      <c r="BP145" s="30"/>
      <c r="BQ145" s="30"/>
      <c r="BR145" s="30"/>
      <c r="BS145" s="30"/>
      <c r="BT145" s="30"/>
      <c r="BU145" s="30"/>
      <c r="BV145" s="30"/>
      <c r="BW145" s="30"/>
      <c r="BX145" s="30"/>
      <c r="BY145" s="30"/>
    </row>
    <row r="146" spans="1:77" ht="12.75">
      <c r="A146" s="229"/>
      <c r="B146" s="30"/>
      <c r="C146" s="229"/>
      <c r="D146" s="30"/>
      <c r="E146" s="229"/>
      <c r="F146" s="229"/>
      <c r="G146" s="229"/>
      <c r="H146" s="229"/>
      <c r="I146" s="30"/>
      <c r="J146" s="30"/>
      <c r="K146" s="30"/>
      <c r="L146" s="30"/>
      <c r="M146" s="30"/>
      <c r="N146" s="30"/>
      <c r="O146" s="30"/>
      <c r="P146" s="229"/>
      <c r="Q146" s="30"/>
      <c r="R146" s="229"/>
      <c r="S146" s="30"/>
      <c r="T146" s="30"/>
      <c r="U146" s="30"/>
      <c r="V146" s="30"/>
      <c r="W146" s="30"/>
      <c r="X146" s="30"/>
      <c r="Y146" s="30"/>
      <c r="Z146" s="30"/>
      <c r="AA146" s="30"/>
      <c r="AB146" s="30"/>
      <c r="AC146" s="30"/>
      <c r="AD146" s="30"/>
      <c r="AE146" s="30"/>
      <c r="AF146" s="30"/>
      <c r="AG146" s="30"/>
      <c r="AH146" s="30"/>
      <c r="AI146" s="30"/>
      <c r="AJ146" s="30"/>
      <c r="AK146" s="30"/>
      <c r="AL146" s="30"/>
      <c r="AM146" s="30"/>
      <c r="AN146" s="30"/>
      <c r="AO146" s="30"/>
      <c r="AP146" s="30"/>
      <c r="AQ146" s="30"/>
      <c r="AR146" s="30"/>
      <c r="AS146" s="30"/>
      <c r="AT146" s="30"/>
      <c r="AU146" s="30"/>
      <c r="AV146" s="30"/>
      <c r="AW146" s="229"/>
      <c r="AX146" s="30"/>
      <c r="AY146" s="30"/>
      <c r="AZ146" s="30"/>
      <c r="BA146" s="30"/>
      <c r="BB146" s="30"/>
      <c r="BC146" s="30"/>
      <c r="BD146" s="30"/>
      <c r="BE146" s="30"/>
      <c r="BF146" s="30"/>
      <c r="BG146" s="30"/>
      <c r="BH146" s="30"/>
      <c r="BI146" s="30"/>
      <c r="BJ146" s="30"/>
      <c r="BK146" s="30"/>
      <c r="BL146" s="30"/>
      <c r="BM146" s="30"/>
      <c r="BN146" s="30"/>
      <c r="BO146" s="30"/>
      <c r="BP146" s="30"/>
      <c r="BQ146" s="30"/>
      <c r="BR146" s="30"/>
      <c r="BS146" s="30"/>
      <c r="BT146" s="30"/>
      <c r="BU146" s="30"/>
      <c r="BV146" s="30"/>
      <c r="BW146" s="30"/>
      <c r="BX146" s="30"/>
      <c r="BY146" s="30"/>
    </row>
    <row r="147" spans="1:77" ht="12.75">
      <c r="A147" s="229"/>
      <c r="B147" s="30"/>
      <c r="C147" s="229"/>
      <c r="D147" s="30"/>
      <c r="E147" s="229"/>
      <c r="F147" s="229"/>
      <c r="G147" s="229"/>
      <c r="H147" s="229"/>
      <c r="I147" s="30"/>
      <c r="J147" s="30"/>
      <c r="K147" s="30"/>
      <c r="L147" s="30"/>
      <c r="M147" s="30"/>
      <c r="N147" s="30"/>
      <c r="O147" s="30"/>
      <c r="P147" s="229"/>
      <c r="Q147" s="30"/>
      <c r="R147" s="229"/>
      <c r="S147" s="30"/>
      <c r="T147" s="30"/>
      <c r="U147" s="30"/>
      <c r="V147" s="30"/>
      <c r="W147" s="30"/>
      <c r="X147" s="30"/>
      <c r="Y147" s="30"/>
      <c r="Z147" s="30"/>
      <c r="AA147" s="30"/>
      <c r="AB147" s="30"/>
      <c r="AC147" s="30"/>
      <c r="AD147" s="30"/>
      <c r="AE147" s="30"/>
      <c r="AF147" s="30"/>
      <c r="AG147" s="30"/>
      <c r="AH147" s="30"/>
      <c r="AI147" s="30"/>
      <c r="AJ147" s="30"/>
      <c r="AK147" s="30"/>
      <c r="AL147" s="30"/>
      <c r="AM147" s="30"/>
      <c r="AN147" s="30"/>
      <c r="AO147" s="30"/>
      <c r="AP147" s="30"/>
      <c r="AQ147" s="30"/>
      <c r="AR147" s="30"/>
      <c r="AS147" s="30"/>
      <c r="AT147" s="30"/>
      <c r="AU147" s="30"/>
      <c r="AV147" s="30"/>
      <c r="AW147" s="229"/>
      <c r="AX147" s="30"/>
      <c r="AY147" s="30"/>
      <c r="AZ147" s="30"/>
      <c r="BA147" s="30"/>
      <c r="BB147" s="30"/>
      <c r="BC147" s="30"/>
      <c r="BD147" s="30"/>
      <c r="BE147" s="30"/>
      <c r="BF147" s="30"/>
      <c r="BG147" s="30"/>
      <c r="BH147" s="30"/>
      <c r="BI147" s="30"/>
      <c r="BJ147" s="30"/>
      <c r="BK147" s="30"/>
      <c r="BL147" s="30"/>
      <c r="BM147" s="30"/>
      <c r="BN147" s="30"/>
      <c r="BO147" s="30"/>
      <c r="BP147" s="30"/>
      <c r="BQ147" s="30"/>
      <c r="BR147" s="30"/>
      <c r="BS147" s="30"/>
      <c r="BT147" s="30"/>
      <c r="BU147" s="30"/>
      <c r="BV147" s="30"/>
      <c r="BW147" s="30"/>
      <c r="BX147" s="30"/>
      <c r="BY147" s="30"/>
    </row>
    <row r="148" spans="1:77" ht="12.75">
      <c r="A148" s="229"/>
      <c r="B148" s="30"/>
      <c r="C148" s="229"/>
      <c r="D148" s="30"/>
      <c r="E148" s="229"/>
      <c r="F148" s="229"/>
      <c r="G148" s="229"/>
      <c r="H148" s="229"/>
      <c r="I148" s="30"/>
      <c r="J148" s="30"/>
      <c r="K148" s="30"/>
      <c r="L148" s="30"/>
      <c r="M148" s="30"/>
      <c r="N148" s="30"/>
      <c r="O148" s="30"/>
      <c r="P148" s="229"/>
      <c r="Q148" s="30"/>
      <c r="R148" s="229"/>
      <c r="S148" s="30"/>
      <c r="T148" s="30"/>
      <c r="U148" s="30"/>
      <c r="V148" s="30"/>
      <c r="W148" s="30"/>
      <c r="X148" s="30"/>
      <c r="Y148" s="30"/>
      <c r="Z148" s="30"/>
      <c r="AA148" s="30"/>
      <c r="AB148" s="30"/>
      <c r="AC148" s="30"/>
      <c r="AD148" s="30"/>
      <c r="AE148" s="30"/>
      <c r="AF148" s="30"/>
      <c r="AG148" s="30"/>
      <c r="AH148" s="30"/>
      <c r="AI148" s="30"/>
      <c r="AJ148" s="30"/>
      <c r="AK148" s="30"/>
      <c r="AL148" s="30"/>
      <c r="AM148" s="30"/>
      <c r="AN148" s="30"/>
      <c r="AO148" s="30"/>
      <c r="AP148" s="30"/>
      <c r="AQ148" s="30"/>
      <c r="AR148" s="30"/>
      <c r="AS148" s="30"/>
      <c r="AT148" s="30"/>
      <c r="AU148" s="30"/>
      <c r="AV148" s="30"/>
      <c r="AW148" s="229"/>
      <c r="AX148" s="30"/>
      <c r="AY148" s="30"/>
      <c r="AZ148" s="30"/>
      <c r="BA148" s="30"/>
      <c r="BB148" s="30"/>
      <c r="BC148" s="30"/>
      <c r="BD148" s="30"/>
      <c r="BE148" s="30"/>
      <c r="BF148" s="30"/>
      <c r="BG148" s="30"/>
      <c r="BH148" s="30"/>
      <c r="BI148" s="30"/>
      <c r="BJ148" s="30"/>
      <c r="BK148" s="30"/>
      <c r="BL148" s="30"/>
      <c r="BM148" s="30"/>
      <c r="BN148" s="30"/>
      <c r="BO148" s="30"/>
      <c r="BP148" s="30"/>
      <c r="BQ148" s="30"/>
      <c r="BR148" s="30"/>
      <c r="BS148" s="30"/>
      <c r="BT148" s="30"/>
      <c r="BU148" s="30"/>
      <c r="BV148" s="30"/>
      <c r="BW148" s="30"/>
      <c r="BX148" s="30"/>
      <c r="BY148" s="30"/>
    </row>
    <row r="149" spans="1:77" ht="12.75">
      <c r="A149" s="229"/>
      <c r="B149" s="30"/>
      <c r="C149" s="229"/>
      <c r="D149" s="30"/>
      <c r="E149" s="229"/>
      <c r="F149" s="229"/>
      <c r="G149" s="229"/>
      <c r="H149" s="229"/>
      <c r="I149" s="30"/>
      <c r="J149" s="30"/>
      <c r="K149" s="30"/>
      <c r="L149" s="30"/>
      <c r="M149" s="30"/>
      <c r="N149" s="30"/>
      <c r="O149" s="30"/>
      <c r="P149" s="229"/>
      <c r="Q149" s="30"/>
      <c r="R149" s="229"/>
      <c r="S149" s="30"/>
      <c r="T149" s="30"/>
      <c r="U149" s="30"/>
      <c r="V149" s="30"/>
      <c r="W149" s="30"/>
      <c r="X149" s="30"/>
      <c r="Y149" s="30"/>
      <c r="Z149" s="30"/>
      <c r="AA149" s="30"/>
      <c r="AB149" s="30"/>
      <c r="AC149" s="30"/>
      <c r="AD149" s="30"/>
      <c r="AE149" s="30"/>
      <c r="AF149" s="30"/>
      <c r="AG149" s="30"/>
      <c r="AH149" s="30"/>
      <c r="AI149" s="30"/>
      <c r="AJ149" s="30"/>
      <c r="AK149" s="30"/>
      <c r="AL149" s="30"/>
      <c r="AM149" s="30"/>
      <c r="AN149" s="30"/>
      <c r="AO149" s="30"/>
      <c r="AP149" s="30"/>
      <c r="AQ149" s="30"/>
      <c r="AR149" s="30"/>
      <c r="AS149" s="30"/>
      <c r="AT149" s="30"/>
      <c r="AU149" s="30"/>
      <c r="AV149" s="30"/>
      <c r="AW149" s="229"/>
      <c r="AX149" s="30"/>
      <c r="AY149" s="30"/>
      <c r="AZ149" s="30"/>
      <c r="BA149" s="30"/>
      <c r="BB149" s="30"/>
      <c r="BC149" s="30"/>
      <c r="BD149" s="30"/>
      <c r="BE149" s="30"/>
      <c r="BF149" s="30"/>
      <c r="BG149" s="30"/>
      <c r="BH149" s="30"/>
      <c r="BI149" s="30"/>
      <c r="BJ149" s="30"/>
      <c r="BK149" s="30"/>
      <c r="BL149" s="30"/>
      <c r="BM149" s="30"/>
      <c r="BN149" s="30"/>
      <c r="BO149" s="30"/>
      <c r="BP149" s="30"/>
      <c r="BQ149" s="30"/>
      <c r="BR149" s="30"/>
      <c r="BS149" s="30"/>
      <c r="BT149" s="30"/>
      <c r="BU149" s="30"/>
      <c r="BV149" s="30"/>
      <c r="BW149" s="30"/>
      <c r="BX149" s="30"/>
      <c r="BY149" s="30"/>
    </row>
    <row r="150" spans="1:77" ht="12.75">
      <c r="A150" s="229"/>
      <c r="B150" s="30"/>
      <c r="C150" s="229"/>
      <c r="D150" s="30"/>
      <c r="E150" s="229"/>
      <c r="F150" s="229"/>
      <c r="G150" s="229"/>
      <c r="H150" s="229"/>
      <c r="I150" s="30"/>
      <c r="J150" s="30"/>
      <c r="K150" s="30"/>
      <c r="L150" s="30"/>
      <c r="M150" s="30"/>
      <c r="N150" s="30"/>
      <c r="O150" s="30"/>
      <c r="P150" s="229"/>
      <c r="Q150" s="30"/>
      <c r="R150" s="229"/>
      <c r="S150" s="30"/>
      <c r="T150" s="30"/>
      <c r="U150" s="30"/>
      <c r="V150" s="30"/>
      <c r="W150" s="30"/>
      <c r="X150" s="30"/>
      <c r="Y150" s="30"/>
      <c r="Z150" s="30"/>
      <c r="AA150" s="30"/>
      <c r="AB150" s="30"/>
      <c r="AC150" s="30"/>
      <c r="AD150" s="30"/>
      <c r="AE150" s="30"/>
      <c r="AF150" s="30"/>
      <c r="AG150" s="30"/>
      <c r="AH150" s="30"/>
      <c r="AI150" s="30"/>
      <c r="AJ150" s="30"/>
      <c r="AK150" s="30"/>
      <c r="AL150" s="30"/>
      <c r="AM150" s="30"/>
      <c r="AN150" s="30"/>
      <c r="AO150" s="30"/>
      <c r="AP150" s="30"/>
      <c r="AQ150" s="30"/>
      <c r="AR150" s="30"/>
      <c r="AS150" s="30"/>
      <c r="AT150" s="30"/>
      <c r="AU150" s="30"/>
      <c r="AV150" s="30"/>
      <c r="AW150" s="229"/>
      <c r="AX150" s="30"/>
      <c r="AY150" s="30"/>
      <c r="AZ150" s="30"/>
      <c r="BA150" s="30"/>
      <c r="BB150" s="30"/>
      <c r="BC150" s="30"/>
      <c r="BD150" s="30"/>
      <c r="BE150" s="30"/>
      <c r="BF150" s="30"/>
      <c r="BG150" s="30"/>
      <c r="BH150" s="30"/>
      <c r="BI150" s="30"/>
      <c r="BJ150" s="30"/>
      <c r="BK150" s="30"/>
      <c r="BL150" s="30"/>
      <c r="BM150" s="30"/>
      <c r="BN150" s="30"/>
      <c r="BO150" s="30"/>
      <c r="BP150" s="30"/>
      <c r="BQ150" s="30"/>
      <c r="BR150" s="30"/>
      <c r="BS150" s="30"/>
      <c r="BT150" s="30"/>
      <c r="BU150" s="30"/>
      <c r="BV150" s="30"/>
      <c r="BW150" s="30"/>
      <c r="BX150" s="30"/>
      <c r="BY150" s="30"/>
    </row>
    <row r="151" spans="1:77" ht="12.75">
      <c r="A151" s="229"/>
      <c r="B151" s="30"/>
      <c r="C151" s="229"/>
      <c r="D151" s="30"/>
      <c r="E151" s="229"/>
      <c r="F151" s="229"/>
      <c r="G151" s="229"/>
      <c r="H151" s="229"/>
      <c r="I151" s="30"/>
      <c r="J151" s="30"/>
      <c r="K151" s="30"/>
      <c r="L151" s="30"/>
      <c r="M151" s="30"/>
      <c r="N151" s="30"/>
      <c r="O151" s="30"/>
      <c r="P151" s="229"/>
      <c r="Q151" s="30"/>
      <c r="R151" s="229"/>
      <c r="S151" s="30"/>
      <c r="T151" s="30"/>
      <c r="U151" s="30"/>
      <c r="V151" s="30"/>
      <c r="W151" s="30"/>
      <c r="X151" s="30"/>
      <c r="Y151" s="30"/>
      <c r="Z151" s="30"/>
      <c r="AA151" s="30"/>
      <c r="AB151" s="30"/>
      <c r="AC151" s="30"/>
      <c r="AD151" s="30"/>
      <c r="AE151" s="30"/>
      <c r="AF151" s="30"/>
      <c r="AG151" s="30"/>
      <c r="AH151" s="30"/>
      <c r="AI151" s="30"/>
      <c r="AJ151" s="30"/>
      <c r="AK151" s="30"/>
      <c r="AL151" s="30"/>
      <c r="AM151" s="30"/>
      <c r="AN151" s="30"/>
      <c r="AO151" s="30"/>
      <c r="AP151" s="30"/>
      <c r="AQ151" s="30"/>
      <c r="AR151" s="30"/>
      <c r="AS151" s="30"/>
      <c r="AT151" s="30"/>
      <c r="AU151" s="30"/>
      <c r="AV151" s="30"/>
      <c r="AW151" s="229"/>
      <c r="AX151" s="30"/>
      <c r="AY151" s="30"/>
      <c r="AZ151" s="30"/>
      <c r="BA151" s="30"/>
      <c r="BB151" s="30"/>
      <c r="BC151" s="30"/>
      <c r="BD151" s="30"/>
      <c r="BE151" s="30"/>
      <c r="BF151" s="30"/>
      <c r="BG151" s="30"/>
      <c r="BH151" s="30"/>
      <c r="BI151" s="30"/>
      <c r="BJ151" s="30"/>
      <c r="BK151" s="30"/>
      <c r="BL151" s="30"/>
      <c r="BM151" s="30"/>
      <c r="BN151" s="30"/>
      <c r="BO151" s="30"/>
      <c r="BP151" s="30"/>
      <c r="BQ151" s="30"/>
      <c r="BR151" s="30"/>
      <c r="BS151" s="30"/>
      <c r="BT151" s="30"/>
      <c r="BU151" s="30"/>
      <c r="BV151" s="30"/>
      <c r="BW151" s="30"/>
      <c r="BX151" s="30"/>
      <c r="BY151" s="30"/>
    </row>
    <row r="152" spans="1:77" ht="12.75">
      <c r="A152" s="229"/>
      <c r="B152" s="30"/>
      <c r="C152" s="229"/>
      <c r="D152" s="30"/>
      <c r="E152" s="229"/>
      <c r="F152" s="229"/>
      <c r="G152" s="229"/>
      <c r="H152" s="229"/>
      <c r="I152" s="30"/>
      <c r="J152" s="30"/>
      <c r="K152" s="30"/>
      <c r="L152" s="30"/>
      <c r="M152" s="30"/>
      <c r="N152" s="30"/>
      <c r="O152" s="30"/>
      <c r="P152" s="229"/>
      <c r="Q152" s="30"/>
      <c r="R152" s="229"/>
      <c r="S152" s="30"/>
      <c r="T152" s="30"/>
      <c r="U152" s="30"/>
      <c r="V152" s="30"/>
      <c r="W152" s="30"/>
      <c r="X152" s="30"/>
      <c r="Y152" s="30"/>
      <c r="Z152" s="30"/>
      <c r="AA152" s="30"/>
      <c r="AB152" s="30"/>
      <c r="AC152" s="30"/>
      <c r="AD152" s="30"/>
      <c r="AE152" s="30"/>
      <c r="AF152" s="30"/>
      <c r="AG152" s="30"/>
      <c r="AH152" s="30"/>
      <c r="AI152" s="30"/>
      <c r="AJ152" s="30"/>
      <c r="AK152" s="30"/>
      <c r="AL152" s="30"/>
      <c r="AM152" s="30"/>
      <c r="AN152" s="30"/>
      <c r="AO152" s="30"/>
      <c r="AP152" s="30"/>
      <c r="AQ152" s="30"/>
      <c r="AR152" s="30"/>
      <c r="AS152" s="30"/>
      <c r="AT152" s="30"/>
      <c r="AU152" s="30"/>
      <c r="AV152" s="30"/>
      <c r="AW152" s="229"/>
      <c r="AX152" s="30"/>
      <c r="AY152" s="30"/>
      <c r="AZ152" s="30"/>
      <c r="BA152" s="30"/>
      <c r="BB152" s="30"/>
      <c r="BC152" s="30"/>
      <c r="BD152" s="30"/>
      <c r="BE152" s="30"/>
      <c r="BF152" s="30"/>
      <c r="BG152" s="30"/>
      <c r="BH152" s="30"/>
      <c r="BI152" s="30"/>
      <c r="BJ152" s="30"/>
      <c r="BK152" s="30"/>
      <c r="BL152" s="30"/>
      <c r="BM152" s="30"/>
      <c r="BN152" s="30"/>
      <c r="BO152" s="30"/>
      <c r="BP152" s="30"/>
      <c r="BQ152" s="30"/>
      <c r="BR152" s="30"/>
      <c r="BS152" s="30"/>
      <c r="BT152" s="30"/>
      <c r="BU152" s="30"/>
      <c r="BV152" s="30"/>
      <c r="BW152" s="30"/>
      <c r="BX152" s="30"/>
      <c r="BY152" s="30"/>
    </row>
    <row r="153" spans="1:77" ht="12.75">
      <c r="A153" s="229"/>
      <c r="B153" s="30"/>
      <c r="C153" s="229"/>
      <c r="D153" s="30"/>
      <c r="E153" s="229"/>
      <c r="F153" s="229"/>
      <c r="G153" s="229"/>
      <c r="H153" s="229"/>
      <c r="I153" s="30"/>
      <c r="J153" s="30"/>
      <c r="K153" s="30"/>
      <c r="L153" s="30"/>
      <c r="M153" s="30"/>
      <c r="N153" s="30"/>
      <c r="O153" s="30"/>
      <c r="P153" s="229"/>
      <c r="Q153" s="30"/>
      <c r="R153" s="229"/>
      <c r="S153" s="30"/>
      <c r="T153" s="30"/>
      <c r="U153" s="30"/>
      <c r="V153" s="30"/>
      <c r="W153" s="30"/>
      <c r="X153" s="30"/>
      <c r="Y153" s="30"/>
      <c r="Z153" s="30"/>
      <c r="AA153" s="30"/>
      <c r="AB153" s="30"/>
      <c r="AC153" s="30"/>
      <c r="AD153" s="30"/>
      <c r="AE153" s="30"/>
      <c r="AF153" s="30"/>
      <c r="AG153" s="30"/>
      <c r="AH153" s="30"/>
      <c r="AI153" s="30"/>
      <c r="AJ153" s="30"/>
      <c r="AK153" s="30"/>
      <c r="AL153" s="30"/>
      <c r="AM153" s="30"/>
      <c r="AN153" s="30"/>
      <c r="AO153" s="30"/>
      <c r="AP153" s="30"/>
      <c r="AQ153" s="30"/>
      <c r="AR153" s="30"/>
      <c r="AS153" s="30"/>
      <c r="AT153" s="30"/>
      <c r="AU153" s="30"/>
      <c r="AV153" s="30"/>
      <c r="AW153" s="229"/>
      <c r="AX153" s="30"/>
      <c r="AY153" s="30"/>
      <c r="AZ153" s="30"/>
      <c r="BA153" s="30"/>
      <c r="BB153" s="30"/>
      <c r="BC153" s="30"/>
      <c r="BD153" s="30"/>
      <c r="BE153" s="30"/>
      <c r="BF153" s="30"/>
      <c r="BG153" s="30"/>
      <c r="BH153" s="30"/>
      <c r="BI153" s="30"/>
      <c r="BJ153" s="30"/>
      <c r="BK153" s="30"/>
      <c r="BL153" s="30"/>
      <c r="BM153" s="30"/>
      <c r="BN153" s="30"/>
      <c r="BO153" s="30"/>
      <c r="BP153" s="30"/>
      <c r="BQ153" s="30"/>
      <c r="BR153" s="30"/>
      <c r="BS153" s="30"/>
      <c r="BT153" s="30"/>
      <c r="BU153" s="30"/>
      <c r="BV153" s="30"/>
      <c r="BW153" s="30"/>
      <c r="BX153" s="30"/>
      <c r="BY153" s="30"/>
    </row>
    <row r="154" spans="1:77" ht="12.75">
      <c r="A154" s="229"/>
      <c r="B154" s="30"/>
      <c r="C154" s="229"/>
      <c r="D154" s="30"/>
      <c r="E154" s="229"/>
      <c r="F154" s="229"/>
      <c r="G154" s="229"/>
      <c r="H154" s="229"/>
      <c r="I154" s="30"/>
      <c r="J154" s="30"/>
      <c r="K154" s="30"/>
      <c r="L154" s="30"/>
      <c r="M154" s="30"/>
      <c r="N154" s="30"/>
      <c r="O154" s="30"/>
      <c r="P154" s="229"/>
      <c r="Q154" s="30"/>
      <c r="R154" s="229"/>
      <c r="S154" s="30"/>
      <c r="T154" s="30"/>
      <c r="U154" s="30"/>
      <c r="V154" s="30"/>
      <c r="W154" s="30"/>
      <c r="X154" s="30"/>
      <c r="Y154" s="30"/>
      <c r="Z154" s="30"/>
      <c r="AA154" s="30"/>
      <c r="AB154" s="30"/>
      <c r="AC154" s="30"/>
      <c r="AD154" s="30"/>
      <c r="AE154" s="30"/>
      <c r="AF154" s="30"/>
      <c r="AG154" s="30"/>
      <c r="AH154" s="30"/>
      <c r="AI154" s="30"/>
      <c r="AJ154" s="30"/>
      <c r="AK154" s="30"/>
      <c r="AL154" s="30"/>
      <c r="AM154" s="30"/>
      <c r="AN154" s="30"/>
      <c r="AO154" s="30"/>
      <c r="AP154" s="30"/>
      <c r="AQ154" s="30"/>
      <c r="AR154" s="30"/>
      <c r="AS154" s="30"/>
      <c r="AT154" s="30"/>
      <c r="AU154" s="30"/>
      <c r="AV154" s="30"/>
      <c r="AW154" s="229"/>
      <c r="AX154" s="30"/>
      <c r="AY154" s="30"/>
      <c r="AZ154" s="30"/>
      <c r="BA154" s="30"/>
      <c r="BB154" s="30"/>
      <c r="BC154" s="30"/>
      <c r="BD154" s="30"/>
      <c r="BE154" s="30"/>
      <c r="BF154" s="30"/>
      <c r="BG154" s="30"/>
      <c r="BH154" s="30"/>
      <c r="BI154" s="30"/>
      <c r="BJ154" s="30"/>
      <c r="BK154" s="30"/>
      <c r="BL154" s="30"/>
      <c r="BM154" s="30"/>
      <c r="BN154" s="30"/>
      <c r="BO154" s="30"/>
      <c r="BP154" s="30"/>
      <c r="BQ154" s="30"/>
      <c r="BR154" s="30"/>
      <c r="BS154" s="30"/>
      <c r="BT154" s="30"/>
      <c r="BU154" s="30"/>
      <c r="BV154" s="30"/>
      <c r="BW154" s="30"/>
      <c r="BX154" s="30"/>
      <c r="BY154" s="30"/>
    </row>
    <row r="155" spans="1:77" ht="12.75">
      <c r="A155" s="229"/>
      <c r="B155" s="30"/>
      <c r="C155" s="229"/>
      <c r="D155" s="30"/>
      <c r="E155" s="229"/>
      <c r="F155" s="229"/>
      <c r="G155" s="229"/>
      <c r="H155" s="229"/>
      <c r="I155" s="30"/>
      <c r="J155" s="30"/>
      <c r="K155" s="30"/>
      <c r="L155" s="30"/>
      <c r="M155" s="30"/>
      <c r="N155" s="30"/>
      <c r="O155" s="30"/>
      <c r="P155" s="229"/>
      <c r="Q155" s="30"/>
      <c r="R155" s="229"/>
      <c r="S155" s="30"/>
      <c r="T155" s="30"/>
      <c r="U155" s="30"/>
      <c r="V155" s="30"/>
      <c r="W155" s="30"/>
      <c r="X155" s="30"/>
      <c r="Y155" s="30"/>
      <c r="Z155" s="30"/>
      <c r="AA155" s="30"/>
      <c r="AB155" s="30"/>
      <c r="AC155" s="30"/>
      <c r="AD155" s="30"/>
      <c r="AE155" s="30"/>
      <c r="AF155" s="30"/>
      <c r="AG155" s="30"/>
      <c r="AH155" s="30"/>
      <c r="AI155" s="30"/>
      <c r="AJ155" s="30"/>
      <c r="AK155" s="30"/>
      <c r="AL155" s="30"/>
      <c r="AM155" s="30"/>
      <c r="AN155" s="30"/>
      <c r="AO155" s="30"/>
      <c r="AP155" s="30"/>
      <c r="AQ155" s="30"/>
      <c r="AR155" s="30"/>
      <c r="AS155" s="30"/>
      <c r="AT155" s="30"/>
      <c r="AU155" s="30"/>
      <c r="AV155" s="30"/>
      <c r="AW155" s="229"/>
      <c r="AX155" s="30"/>
      <c r="AY155" s="30"/>
      <c r="AZ155" s="30"/>
      <c r="BA155" s="30"/>
      <c r="BB155" s="30"/>
      <c r="BC155" s="30"/>
      <c r="BD155" s="30"/>
      <c r="BE155" s="30"/>
      <c r="BF155" s="30"/>
      <c r="BG155" s="30"/>
      <c r="BH155" s="30"/>
      <c r="BI155" s="30"/>
      <c r="BJ155" s="30"/>
      <c r="BK155" s="30"/>
      <c r="BL155" s="30"/>
      <c r="BM155" s="30"/>
      <c r="BN155" s="30"/>
      <c r="BO155" s="30"/>
      <c r="BP155" s="30"/>
      <c r="BQ155" s="30"/>
      <c r="BR155" s="30"/>
      <c r="BS155" s="30"/>
      <c r="BT155" s="30"/>
      <c r="BU155" s="30"/>
      <c r="BV155" s="30"/>
      <c r="BW155" s="30"/>
      <c r="BX155" s="30"/>
      <c r="BY155" s="30"/>
    </row>
    <row r="156" spans="1:77" ht="12.75">
      <c r="A156" s="229"/>
      <c r="B156" s="30"/>
      <c r="C156" s="229"/>
      <c r="D156" s="30"/>
      <c r="E156" s="229"/>
      <c r="F156" s="229"/>
      <c r="G156" s="229"/>
      <c r="H156" s="229"/>
      <c r="I156" s="30"/>
      <c r="J156" s="30"/>
      <c r="K156" s="30"/>
      <c r="L156" s="30"/>
      <c r="M156" s="30"/>
      <c r="N156" s="30"/>
      <c r="O156" s="30"/>
      <c r="P156" s="229"/>
      <c r="Q156" s="30"/>
      <c r="R156" s="229"/>
      <c r="S156" s="30"/>
      <c r="T156" s="30"/>
      <c r="U156" s="30"/>
      <c r="V156" s="30"/>
      <c r="W156" s="30"/>
      <c r="X156" s="30"/>
      <c r="Y156" s="30"/>
      <c r="Z156" s="30"/>
      <c r="AA156" s="30"/>
      <c r="AB156" s="30"/>
      <c r="AC156" s="30"/>
      <c r="AD156" s="30"/>
      <c r="AE156" s="30"/>
      <c r="AF156" s="30"/>
      <c r="AG156" s="30"/>
      <c r="AH156" s="30"/>
      <c r="AI156" s="30"/>
      <c r="AJ156" s="30"/>
      <c r="AK156" s="30"/>
      <c r="AL156" s="30"/>
      <c r="AM156" s="30"/>
      <c r="AN156" s="30"/>
      <c r="AO156" s="30"/>
      <c r="AP156" s="30"/>
      <c r="AQ156" s="30"/>
      <c r="AR156" s="30"/>
      <c r="AS156" s="30"/>
      <c r="AT156" s="30"/>
      <c r="AU156" s="30"/>
      <c r="AV156" s="30"/>
      <c r="AW156" s="229"/>
      <c r="AX156" s="30"/>
      <c r="AY156" s="30"/>
      <c r="AZ156" s="30"/>
      <c r="BA156" s="30"/>
      <c r="BB156" s="30"/>
      <c r="BC156" s="30"/>
      <c r="BD156" s="30"/>
      <c r="BE156" s="30"/>
      <c r="BF156" s="30"/>
      <c r="BG156" s="30"/>
      <c r="BH156" s="30"/>
      <c r="BI156" s="30"/>
      <c r="BJ156" s="30"/>
      <c r="BK156" s="30"/>
      <c r="BL156" s="30"/>
      <c r="BM156" s="30"/>
      <c r="BN156" s="30"/>
      <c r="BO156" s="30"/>
      <c r="BP156" s="30"/>
      <c r="BQ156" s="30"/>
      <c r="BR156" s="30"/>
      <c r="BS156" s="30"/>
      <c r="BT156" s="30"/>
      <c r="BU156" s="30"/>
      <c r="BV156" s="30"/>
      <c r="BW156" s="30"/>
      <c r="BX156" s="30"/>
      <c r="BY156" s="30"/>
    </row>
    <row r="157" spans="1:77" ht="12.75">
      <c r="A157" s="229"/>
      <c r="B157" s="30"/>
      <c r="C157" s="229"/>
      <c r="D157" s="30"/>
      <c r="E157" s="229"/>
      <c r="F157" s="229"/>
      <c r="G157" s="229"/>
      <c r="H157" s="229"/>
      <c r="I157" s="30"/>
      <c r="J157" s="30"/>
      <c r="K157" s="30"/>
      <c r="L157" s="30"/>
      <c r="M157" s="30"/>
      <c r="N157" s="30"/>
      <c r="O157" s="30"/>
      <c r="P157" s="229"/>
      <c r="Q157" s="30"/>
      <c r="R157" s="229"/>
      <c r="S157" s="30"/>
      <c r="T157" s="30"/>
      <c r="U157" s="30"/>
      <c r="V157" s="30"/>
      <c r="W157" s="30"/>
      <c r="X157" s="30"/>
      <c r="Y157" s="30"/>
      <c r="Z157" s="30"/>
      <c r="AA157" s="30"/>
      <c r="AB157" s="30"/>
      <c r="AC157" s="30"/>
      <c r="AD157" s="30"/>
      <c r="AE157" s="30"/>
      <c r="AF157" s="30"/>
      <c r="AG157" s="30"/>
      <c r="AH157" s="30"/>
      <c r="AI157" s="30"/>
      <c r="AJ157" s="30"/>
      <c r="AK157" s="30"/>
      <c r="AL157" s="30"/>
      <c r="AM157" s="30"/>
      <c r="AN157" s="30"/>
      <c r="AO157" s="30"/>
      <c r="AP157" s="30"/>
      <c r="AQ157" s="30"/>
      <c r="AR157" s="30"/>
      <c r="AS157" s="30"/>
      <c r="AT157" s="30"/>
      <c r="AU157" s="30"/>
      <c r="AV157" s="30"/>
      <c r="AW157" s="229"/>
      <c r="AX157" s="30"/>
      <c r="AY157" s="30"/>
      <c r="AZ157" s="30"/>
      <c r="BA157" s="30"/>
      <c r="BB157" s="30"/>
      <c r="BC157" s="30"/>
      <c r="BD157" s="30"/>
      <c r="BE157" s="30"/>
      <c r="BF157" s="30"/>
      <c r="BG157" s="30"/>
      <c r="BH157" s="30"/>
      <c r="BI157" s="30"/>
      <c r="BJ157" s="30"/>
      <c r="BK157" s="30"/>
      <c r="BL157" s="30"/>
      <c r="BM157" s="30"/>
      <c r="BN157" s="30"/>
      <c r="BO157" s="30"/>
      <c r="BP157" s="30"/>
      <c r="BQ157" s="30"/>
      <c r="BR157" s="30"/>
      <c r="BS157" s="30"/>
      <c r="BT157" s="30"/>
      <c r="BU157" s="30"/>
      <c r="BV157" s="30"/>
      <c r="BW157" s="30"/>
      <c r="BX157" s="30"/>
      <c r="BY157" s="30"/>
    </row>
    <row r="158" spans="1:77" ht="12.75">
      <c r="A158" s="229"/>
      <c r="B158" s="30"/>
      <c r="C158" s="229"/>
      <c r="D158" s="30"/>
      <c r="E158" s="229"/>
      <c r="F158" s="229"/>
      <c r="G158" s="229"/>
      <c r="H158" s="229"/>
      <c r="I158" s="30"/>
      <c r="J158" s="30"/>
      <c r="K158" s="30"/>
      <c r="L158" s="30"/>
      <c r="M158" s="30"/>
      <c r="N158" s="30"/>
      <c r="O158" s="30"/>
      <c r="P158" s="229"/>
      <c r="Q158" s="30"/>
      <c r="R158" s="229"/>
      <c r="S158" s="30"/>
      <c r="T158" s="30"/>
      <c r="U158" s="30"/>
      <c r="V158" s="30"/>
      <c r="W158" s="30"/>
      <c r="X158" s="30"/>
      <c r="Y158" s="30"/>
      <c r="Z158" s="30"/>
      <c r="AA158" s="30"/>
      <c r="AB158" s="30"/>
      <c r="AC158" s="30"/>
      <c r="AD158" s="30"/>
      <c r="AE158" s="30"/>
      <c r="AF158" s="30"/>
      <c r="AG158" s="30"/>
      <c r="AH158" s="30"/>
      <c r="AI158" s="30"/>
      <c r="AJ158" s="30"/>
      <c r="AK158" s="30"/>
      <c r="AL158" s="30"/>
      <c r="AM158" s="30"/>
      <c r="AN158" s="30"/>
      <c r="AO158" s="30"/>
      <c r="AP158" s="30"/>
      <c r="AQ158" s="30"/>
      <c r="AR158" s="30"/>
      <c r="AS158" s="30"/>
      <c r="AT158" s="30"/>
      <c r="AU158" s="30"/>
      <c r="AV158" s="30"/>
      <c r="AW158" s="229"/>
      <c r="AX158" s="30"/>
      <c r="AY158" s="30"/>
      <c r="AZ158" s="30"/>
      <c r="BA158" s="30"/>
      <c r="BB158" s="30"/>
      <c r="BC158" s="30"/>
      <c r="BD158" s="30"/>
      <c r="BE158" s="30"/>
      <c r="BF158" s="30"/>
      <c r="BG158" s="30"/>
      <c r="BH158" s="30"/>
      <c r="BI158" s="30"/>
      <c r="BJ158" s="30"/>
      <c r="BK158" s="30"/>
      <c r="BL158" s="30"/>
      <c r="BM158" s="30"/>
      <c r="BN158" s="30"/>
      <c r="BO158" s="30"/>
      <c r="BP158" s="30"/>
      <c r="BQ158" s="30"/>
      <c r="BR158" s="30"/>
      <c r="BS158" s="30"/>
      <c r="BT158" s="30"/>
      <c r="BU158" s="30"/>
      <c r="BV158" s="30"/>
      <c r="BW158" s="30"/>
      <c r="BX158" s="30"/>
      <c r="BY158" s="30"/>
    </row>
    <row r="159" spans="1:77" ht="12.75">
      <c r="A159" s="229"/>
      <c r="B159" s="30"/>
      <c r="C159" s="229"/>
      <c r="D159" s="30"/>
      <c r="E159" s="229"/>
      <c r="F159" s="229"/>
      <c r="G159" s="229"/>
      <c r="H159" s="229"/>
      <c r="I159" s="30"/>
      <c r="J159" s="30"/>
      <c r="K159" s="30"/>
      <c r="L159" s="30"/>
      <c r="M159" s="30"/>
      <c r="N159" s="30"/>
      <c r="O159" s="30"/>
      <c r="P159" s="229"/>
      <c r="Q159" s="30"/>
      <c r="R159" s="229"/>
      <c r="S159" s="30"/>
      <c r="T159" s="30"/>
      <c r="U159" s="30"/>
      <c r="V159" s="30"/>
      <c r="W159" s="30"/>
      <c r="X159" s="30"/>
      <c r="Y159" s="30"/>
      <c r="Z159" s="30"/>
      <c r="AA159" s="30"/>
      <c r="AB159" s="30"/>
      <c r="AC159" s="30"/>
      <c r="AD159" s="30"/>
      <c r="AE159" s="30"/>
      <c r="AF159" s="30"/>
      <c r="AG159" s="30"/>
      <c r="AH159" s="30"/>
      <c r="AI159" s="30"/>
      <c r="AJ159" s="30"/>
      <c r="AK159" s="30"/>
      <c r="AL159" s="30"/>
      <c r="AM159" s="30"/>
      <c r="AN159" s="30"/>
      <c r="AO159" s="30"/>
      <c r="AP159" s="30"/>
      <c r="AQ159" s="30"/>
      <c r="AR159" s="30"/>
      <c r="AS159" s="30"/>
      <c r="AT159" s="30"/>
      <c r="AU159" s="30"/>
      <c r="AV159" s="30"/>
      <c r="AW159" s="229"/>
      <c r="AX159" s="30"/>
      <c r="AY159" s="30"/>
      <c r="AZ159" s="30"/>
      <c r="BA159" s="30"/>
      <c r="BB159" s="30"/>
      <c r="BC159" s="30"/>
      <c r="BD159" s="30"/>
      <c r="BE159" s="30"/>
      <c r="BF159" s="30"/>
      <c r="BG159" s="30"/>
      <c r="BH159" s="30"/>
      <c r="BI159" s="30"/>
      <c r="BJ159" s="30"/>
      <c r="BK159" s="30"/>
      <c r="BL159" s="30"/>
      <c r="BM159" s="30"/>
      <c r="BN159" s="30"/>
      <c r="BO159" s="30"/>
      <c r="BP159" s="30"/>
      <c r="BQ159" s="30"/>
      <c r="BR159" s="30"/>
      <c r="BS159" s="30"/>
      <c r="BT159" s="30"/>
      <c r="BU159" s="30"/>
      <c r="BV159" s="30"/>
      <c r="BW159" s="30"/>
      <c r="BX159" s="30"/>
      <c r="BY159" s="30"/>
    </row>
    <row r="160" spans="1:77" ht="12.75">
      <c r="A160" s="229"/>
      <c r="B160" s="30"/>
      <c r="C160" s="229"/>
      <c r="D160" s="30"/>
      <c r="E160" s="229"/>
      <c r="F160" s="229"/>
      <c r="G160" s="229"/>
      <c r="H160" s="229"/>
      <c r="I160" s="30"/>
      <c r="J160" s="30"/>
      <c r="K160" s="30"/>
      <c r="L160" s="30"/>
      <c r="M160" s="30"/>
      <c r="N160" s="30"/>
      <c r="O160" s="30"/>
      <c r="P160" s="229"/>
      <c r="Q160" s="30"/>
      <c r="R160" s="229"/>
      <c r="S160" s="30"/>
      <c r="T160" s="30"/>
      <c r="U160" s="30"/>
      <c r="V160" s="30"/>
      <c r="W160" s="30"/>
      <c r="X160" s="30"/>
      <c r="Y160" s="30"/>
      <c r="Z160" s="30"/>
      <c r="AA160" s="30"/>
      <c r="AB160" s="30"/>
      <c r="AC160" s="30"/>
      <c r="AD160" s="30"/>
      <c r="AE160" s="30"/>
      <c r="AF160" s="30"/>
      <c r="AG160" s="30"/>
      <c r="AH160" s="30"/>
      <c r="AI160" s="30"/>
      <c r="AJ160" s="30"/>
      <c r="AK160" s="30"/>
      <c r="AL160" s="30"/>
      <c r="AM160" s="30"/>
      <c r="AN160" s="30"/>
      <c r="AO160" s="30"/>
      <c r="AP160" s="30"/>
      <c r="AQ160" s="30"/>
      <c r="AR160" s="30"/>
      <c r="AS160" s="30"/>
      <c r="AT160" s="30"/>
      <c r="AU160" s="30"/>
      <c r="AV160" s="30"/>
      <c r="AW160" s="229"/>
      <c r="AX160" s="30"/>
      <c r="AY160" s="30"/>
      <c r="AZ160" s="30"/>
      <c r="BA160" s="30"/>
      <c r="BB160" s="30"/>
      <c r="BC160" s="30"/>
      <c r="BD160" s="30"/>
      <c r="BE160" s="30"/>
      <c r="BF160" s="30"/>
      <c r="BG160" s="30"/>
      <c r="BH160" s="30"/>
      <c r="BI160" s="30"/>
      <c r="BJ160" s="30"/>
      <c r="BK160" s="30"/>
      <c r="BL160" s="30"/>
      <c r="BM160" s="30"/>
      <c r="BN160" s="30"/>
      <c r="BO160" s="30"/>
      <c r="BP160" s="30"/>
      <c r="BQ160" s="30"/>
      <c r="BR160" s="30"/>
      <c r="BS160" s="30"/>
      <c r="BT160" s="30"/>
      <c r="BU160" s="30"/>
      <c r="BV160" s="30"/>
      <c r="BW160" s="30"/>
      <c r="BX160" s="30"/>
      <c r="BY160" s="30"/>
    </row>
    <row r="161" spans="1:77" ht="12.75">
      <c r="A161" s="229"/>
      <c r="B161" s="30"/>
      <c r="C161" s="229"/>
      <c r="D161" s="30"/>
      <c r="E161" s="229"/>
      <c r="F161" s="229"/>
      <c r="G161" s="229"/>
      <c r="H161" s="229"/>
      <c r="I161" s="30"/>
      <c r="J161" s="30"/>
      <c r="K161" s="30"/>
      <c r="L161" s="30"/>
      <c r="M161" s="30"/>
      <c r="N161" s="30"/>
      <c r="O161" s="30"/>
      <c r="P161" s="229"/>
      <c r="Q161" s="30"/>
      <c r="R161" s="229"/>
      <c r="S161" s="30"/>
      <c r="T161" s="30"/>
      <c r="U161" s="30"/>
      <c r="V161" s="30"/>
      <c r="W161" s="30"/>
      <c r="X161" s="30"/>
      <c r="Y161" s="30"/>
      <c r="Z161" s="30"/>
      <c r="AA161" s="30"/>
      <c r="AB161" s="30"/>
      <c r="AC161" s="30"/>
      <c r="AD161" s="30"/>
      <c r="AE161" s="30"/>
      <c r="AF161" s="30"/>
      <c r="AG161" s="30"/>
      <c r="AH161" s="30"/>
      <c r="AI161" s="30"/>
      <c r="AJ161" s="30"/>
      <c r="AK161" s="30"/>
      <c r="AL161" s="30"/>
      <c r="AM161" s="30"/>
      <c r="AN161" s="30"/>
      <c r="AO161" s="30"/>
      <c r="AP161" s="30"/>
      <c r="AQ161" s="30"/>
      <c r="AR161" s="30"/>
      <c r="AS161" s="30"/>
      <c r="AT161" s="30"/>
      <c r="AU161" s="30"/>
      <c r="AV161" s="30"/>
      <c r="AW161" s="229"/>
      <c r="AX161" s="30"/>
      <c r="AY161" s="30"/>
      <c r="AZ161" s="30"/>
      <c r="BA161" s="30"/>
      <c r="BB161" s="30"/>
      <c r="BC161" s="30"/>
      <c r="BD161" s="30"/>
      <c r="BE161" s="30"/>
      <c r="BF161" s="30"/>
      <c r="BG161" s="30"/>
      <c r="BH161" s="30"/>
      <c r="BI161" s="30"/>
      <c r="BJ161" s="30"/>
      <c r="BK161" s="30"/>
      <c r="BL161" s="30"/>
      <c r="BM161" s="30"/>
      <c r="BN161" s="30"/>
      <c r="BO161" s="30"/>
      <c r="BP161" s="30"/>
      <c r="BQ161" s="30"/>
      <c r="BR161" s="30"/>
      <c r="BS161" s="30"/>
      <c r="BT161" s="30"/>
      <c r="BU161" s="30"/>
      <c r="BV161" s="30"/>
      <c r="BW161" s="30"/>
      <c r="BX161" s="30"/>
      <c r="BY161" s="30"/>
    </row>
    <row r="162" spans="1:77" ht="12.75">
      <c r="A162" s="229"/>
      <c r="B162" s="30"/>
      <c r="C162" s="229"/>
      <c r="D162" s="30"/>
      <c r="E162" s="229"/>
      <c r="F162" s="229"/>
      <c r="G162" s="229"/>
      <c r="H162" s="229"/>
      <c r="I162" s="30"/>
      <c r="J162" s="30"/>
      <c r="K162" s="30"/>
      <c r="L162" s="30"/>
      <c r="M162" s="30"/>
      <c r="N162" s="30"/>
      <c r="O162" s="30"/>
      <c r="P162" s="229"/>
      <c r="Q162" s="30"/>
      <c r="R162" s="229"/>
      <c r="S162" s="30"/>
      <c r="T162" s="30"/>
      <c r="U162" s="30"/>
      <c r="V162" s="30"/>
      <c r="W162" s="30"/>
      <c r="X162" s="30"/>
      <c r="Y162" s="30"/>
      <c r="Z162" s="30"/>
      <c r="AA162" s="30"/>
      <c r="AB162" s="30"/>
      <c r="AC162" s="30"/>
      <c r="AD162" s="30"/>
      <c r="AE162" s="30"/>
      <c r="AF162" s="30"/>
      <c r="AG162" s="30"/>
      <c r="AH162" s="30"/>
      <c r="AI162" s="30"/>
      <c r="AJ162" s="30"/>
      <c r="AK162" s="30"/>
      <c r="AL162" s="30"/>
      <c r="AM162" s="30"/>
      <c r="AN162" s="30"/>
      <c r="AO162" s="30"/>
      <c r="AP162" s="30"/>
      <c r="AQ162" s="30"/>
      <c r="AR162" s="30"/>
      <c r="AS162" s="30"/>
      <c r="AT162" s="30"/>
      <c r="AU162" s="30"/>
      <c r="AV162" s="30"/>
      <c r="AW162" s="229"/>
      <c r="AX162" s="30"/>
      <c r="AY162" s="30"/>
      <c r="AZ162" s="30"/>
      <c r="BA162" s="30"/>
      <c r="BB162" s="30"/>
      <c r="BC162" s="30"/>
      <c r="BD162" s="30"/>
      <c r="BE162" s="30"/>
      <c r="BF162" s="30"/>
      <c r="BG162" s="30"/>
      <c r="BH162" s="30"/>
      <c r="BI162" s="30"/>
      <c r="BJ162" s="30"/>
      <c r="BK162" s="30"/>
      <c r="BL162" s="30"/>
      <c r="BM162" s="30"/>
      <c r="BN162" s="30"/>
      <c r="BO162" s="30"/>
      <c r="BP162" s="30"/>
      <c r="BQ162" s="30"/>
      <c r="BR162" s="30"/>
      <c r="BS162" s="30"/>
      <c r="BT162" s="30"/>
      <c r="BU162" s="30"/>
      <c r="BV162" s="30"/>
      <c r="BW162" s="30"/>
      <c r="BX162" s="30"/>
      <c r="BY162" s="30"/>
    </row>
    <row r="163" spans="1:77" ht="12.75">
      <c r="A163" s="229"/>
      <c r="B163" s="30"/>
      <c r="C163" s="229"/>
      <c r="D163" s="30"/>
      <c r="E163" s="229"/>
      <c r="F163" s="229"/>
      <c r="G163" s="229"/>
      <c r="H163" s="229"/>
      <c r="I163" s="30"/>
      <c r="J163" s="30"/>
      <c r="K163" s="30"/>
      <c r="L163" s="30"/>
      <c r="M163" s="30"/>
      <c r="N163" s="30"/>
      <c r="O163" s="30"/>
      <c r="P163" s="229"/>
      <c r="Q163" s="30"/>
      <c r="R163" s="229"/>
      <c r="S163" s="30"/>
      <c r="T163" s="30"/>
      <c r="U163" s="30"/>
      <c r="V163" s="30"/>
      <c r="W163" s="30"/>
      <c r="X163" s="30"/>
      <c r="Y163" s="30"/>
      <c r="Z163" s="30"/>
      <c r="AA163" s="30"/>
      <c r="AB163" s="30"/>
      <c r="AC163" s="30"/>
      <c r="AD163" s="30"/>
      <c r="AE163" s="30"/>
      <c r="AF163" s="30"/>
      <c r="AG163" s="30"/>
      <c r="AH163" s="30"/>
      <c r="AI163" s="30"/>
      <c r="AJ163" s="30"/>
      <c r="AK163" s="30"/>
      <c r="AL163" s="30"/>
      <c r="AM163" s="30"/>
      <c r="AN163" s="30"/>
      <c r="AO163" s="30"/>
      <c r="AP163" s="30"/>
      <c r="AQ163" s="30"/>
      <c r="AR163" s="30"/>
      <c r="AS163" s="30"/>
      <c r="AT163" s="30"/>
      <c r="AU163" s="30"/>
      <c r="AV163" s="30"/>
      <c r="AW163" s="229"/>
      <c r="AX163" s="30"/>
      <c r="AY163" s="30"/>
      <c r="AZ163" s="30"/>
      <c r="BA163" s="30"/>
      <c r="BB163" s="30"/>
      <c r="BC163" s="30"/>
      <c r="BD163" s="30"/>
      <c r="BE163" s="30"/>
      <c r="BF163" s="30"/>
      <c r="BG163" s="30"/>
      <c r="BH163" s="30"/>
      <c r="BI163" s="30"/>
      <c r="BJ163" s="30"/>
      <c r="BK163" s="30"/>
      <c r="BL163" s="30"/>
      <c r="BM163" s="30"/>
      <c r="BN163" s="30"/>
      <c r="BO163" s="30"/>
      <c r="BP163" s="30"/>
      <c r="BQ163" s="30"/>
      <c r="BR163" s="30"/>
      <c r="BS163" s="30"/>
      <c r="BT163" s="30"/>
      <c r="BU163" s="30"/>
      <c r="BV163" s="30"/>
      <c r="BW163" s="30"/>
      <c r="BX163" s="30"/>
      <c r="BY163" s="30"/>
    </row>
    <row r="164" spans="1:77" ht="12.75">
      <c r="A164" s="229"/>
      <c r="B164" s="30"/>
      <c r="C164" s="229"/>
      <c r="D164" s="30"/>
      <c r="E164" s="229"/>
      <c r="F164" s="229"/>
      <c r="G164" s="229"/>
      <c r="H164" s="229"/>
      <c r="I164" s="30"/>
      <c r="J164" s="30"/>
      <c r="K164" s="30"/>
      <c r="L164" s="30"/>
      <c r="M164" s="30"/>
      <c r="N164" s="30"/>
      <c r="O164" s="30"/>
      <c r="P164" s="229"/>
      <c r="Q164" s="30"/>
      <c r="R164" s="229"/>
      <c r="S164" s="30"/>
      <c r="T164" s="30"/>
      <c r="U164" s="30"/>
      <c r="V164" s="30"/>
      <c r="W164" s="30"/>
      <c r="X164" s="30"/>
      <c r="Y164" s="30"/>
      <c r="Z164" s="30"/>
      <c r="AA164" s="30"/>
      <c r="AB164" s="30"/>
      <c r="AC164" s="30"/>
      <c r="AD164" s="30"/>
      <c r="AE164" s="30"/>
      <c r="AF164" s="30"/>
      <c r="AG164" s="30"/>
      <c r="AH164" s="30"/>
      <c r="AI164" s="30"/>
      <c r="AJ164" s="30"/>
      <c r="AK164" s="30"/>
      <c r="AL164" s="30"/>
      <c r="AM164" s="30"/>
      <c r="AN164" s="30"/>
      <c r="AO164" s="30"/>
      <c r="AP164" s="30"/>
      <c r="AQ164" s="30"/>
      <c r="AR164" s="30"/>
      <c r="AS164" s="30"/>
      <c r="AT164" s="30"/>
      <c r="AU164" s="30"/>
      <c r="AV164" s="30"/>
      <c r="AW164" s="229"/>
      <c r="AX164" s="30"/>
      <c r="AY164" s="30"/>
      <c r="AZ164" s="30"/>
      <c r="BA164" s="30"/>
      <c r="BB164" s="30"/>
      <c r="BC164" s="30"/>
      <c r="BD164" s="30"/>
      <c r="BE164" s="30"/>
      <c r="BF164" s="30"/>
      <c r="BG164" s="30"/>
      <c r="BH164" s="30"/>
      <c r="BI164" s="30"/>
      <c r="BJ164" s="30"/>
      <c r="BK164" s="30"/>
      <c r="BL164" s="30"/>
      <c r="BM164" s="30"/>
      <c r="BN164" s="30"/>
      <c r="BO164" s="30"/>
      <c r="BP164" s="30"/>
      <c r="BQ164" s="30"/>
      <c r="BR164" s="30"/>
      <c r="BS164" s="30"/>
      <c r="BT164" s="30"/>
      <c r="BU164" s="30"/>
      <c r="BV164" s="30"/>
      <c r="BW164" s="30"/>
      <c r="BX164" s="30"/>
      <c r="BY164" s="30"/>
    </row>
    <row r="165" spans="1:77" ht="12.75">
      <c r="A165" s="229"/>
      <c r="B165" s="30"/>
      <c r="C165" s="229"/>
      <c r="D165" s="30"/>
      <c r="E165" s="229"/>
      <c r="F165" s="229"/>
      <c r="G165" s="229"/>
      <c r="H165" s="229"/>
      <c r="I165" s="30"/>
      <c r="J165" s="30"/>
      <c r="K165" s="30"/>
      <c r="L165" s="30"/>
      <c r="M165" s="30"/>
      <c r="N165" s="30"/>
      <c r="O165" s="30"/>
      <c r="P165" s="229"/>
      <c r="Q165" s="30"/>
      <c r="R165" s="229"/>
      <c r="S165" s="30"/>
      <c r="T165" s="30"/>
      <c r="U165" s="30"/>
      <c r="V165" s="30"/>
      <c r="W165" s="30"/>
      <c r="X165" s="30"/>
      <c r="Y165" s="30"/>
      <c r="Z165" s="30"/>
      <c r="AA165" s="30"/>
      <c r="AB165" s="30"/>
      <c r="AC165" s="30"/>
      <c r="AD165" s="30"/>
      <c r="AE165" s="30"/>
      <c r="AF165" s="30"/>
      <c r="AG165" s="30"/>
      <c r="AH165" s="30"/>
      <c r="AI165" s="30"/>
      <c r="AJ165" s="30"/>
      <c r="AK165" s="30"/>
      <c r="AL165" s="30"/>
      <c r="AM165" s="30"/>
      <c r="AN165" s="30"/>
      <c r="AO165" s="30"/>
      <c r="AP165" s="30"/>
      <c r="AQ165" s="30"/>
      <c r="AR165" s="30"/>
      <c r="AS165" s="30"/>
      <c r="AT165" s="30"/>
      <c r="AU165" s="30"/>
      <c r="AV165" s="30"/>
      <c r="AW165" s="229"/>
      <c r="AX165" s="30"/>
      <c r="AY165" s="30"/>
      <c r="AZ165" s="30"/>
      <c r="BA165" s="30"/>
      <c r="BB165" s="30"/>
      <c r="BC165" s="30"/>
      <c r="BD165" s="30"/>
      <c r="BE165" s="30"/>
      <c r="BF165" s="30"/>
      <c r="BG165" s="30"/>
      <c r="BH165" s="30"/>
      <c r="BI165" s="30"/>
      <c r="BJ165" s="30"/>
      <c r="BK165" s="30"/>
      <c r="BL165" s="30"/>
      <c r="BM165" s="30"/>
      <c r="BN165" s="30"/>
      <c r="BO165" s="30"/>
      <c r="BP165" s="30"/>
      <c r="BQ165" s="30"/>
      <c r="BR165" s="30"/>
      <c r="BS165" s="30"/>
      <c r="BT165" s="30"/>
      <c r="BU165" s="30"/>
      <c r="BV165" s="30"/>
      <c r="BW165" s="30"/>
      <c r="BX165" s="30"/>
      <c r="BY165" s="30"/>
    </row>
    <row r="166" spans="1:77" ht="12.75">
      <c r="A166" s="229"/>
      <c r="B166" s="30"/>
      <c r="C166" s="229"/>
      <c r="D166" s="30"/>
      <c r="E166" s="229"/>
      <c r="F166" s="229"/>
      <c r="G166" s="229"/>
      <c r="H166" s="229"/>
      <c r="I166" s="30"/>
      <c r="J166" s="30"/>
      <c r="K166" s="30"/>
      <c r="L166" s="30"/>
      <c r="M166" s="30"/>
      <c r="N166" s="30"/>
      <c r="O166" s="30"/>
      <c r="P166" s="229"/>
      <c r="Q166" s="30"/>
      <c r="R166" s="229"/>
      <c r="S166" s="30"/>
      <c r="T166" s="30"/>
      <c r="U166" s="30"/>
      <c r="V166" s="30"/>
      <c r="W166" s="30"/>
      <c r="X166" s="30"/>
      <c r="Y166" s="30"/>
      <c r="Z166" s="30"/>
      <c r="AA166" s="30"/>
      <c r="AB166" s="30"/>
      <c r="AC166" s="30"/>
      <c r="AD166" s="30"/>
      <c r="AE166" s="30"/>
      <c r="AF166" s="30"/>
      <c r="AG166" s="30"/>
      <c r="AH166" s="30"/>
      <c r="AI166" s="30"/>
      <c r="AJ166" s="30"/>
      <c r="AK166" s="30"/>
      <c r="AL166" s="30"/>
      <c r="AM166" s="30"/>
      <c r="AN166" s="30"/>
      <c r="AO166" s="30"/>
      <c r="AP166" s="30"/>
      <c r="AQ166" s="30"/>
      <c r="AR166" s="30"/>
      <c r="AS166" s="30"/>
      <c r="AT166" s="30"/>
      <c r="AU166" s="30"/>
      <c r="AV166" s="30"/>
      <c r="AW166" s="229"/>
      <c r="AX166" s="30"/>
      <c r="AY166" s="30"/>
      <c r="AZ166" s="30"/>
      <c r="BA166" s="30"/>
      <c r="BB166" s="30"/>
      <c r="BC166" s="30"/>
      <c r="BD166" s="30"/>
      <c r="BE166" s="30"/>
      <c r="BF166" s="30"/>
      <c r="BG166" s="30"/>
      <c r="BH166" s="30"/>
      <c r="BI166" s="30"/>
      <c r="BJ166" s="30"/>
      <c r="BK166" s="30"/>
      <c r="BL166" s="30"/>
      <c r="BM166" s="30"/>
      <c r="BN166" s="30"/>
      <c r="BO166" s="30"/>
      <c r="BP166" s="30"/>
      <c r="BQ166" s="30"/>
      <c r="BR166" s="30"/>
      <c r="BS166" s="30"/>
      <c r="BT166" s="30"/>
      <c r="BU166" s="30"/>
      <c r="BV166" s="30"/>
      <c r="BW166" s="30"/>
      <c r="BX166" s="30"/>
      <c r="BY166" s="30"/>
    </row>
    <row r="167" spans="1:77" ht="12.75">
      <c r="A167" s="229"/>
      <c r="B167" s="30"/>
      <c r="C167" s="229"/>
      <c r="D167" s="30"/>
      <c r="E167" s="229"/>
      <c r="F167" s="229"/>
      <c r="G167" s="229"/>
      <c r="H167" s="229"/>
      <c r="I167" s="30"/>
      <c r="J167" s="30"/>
      <c r="K167" s="30"/>
      <c r="L167" s="30"/>
      <c r="M167" s="30"/>
      <c r="N167" s="30"/>
      <c r="O167" s="30"/>
      <c r="P167" s="229"/>
      <c r="Q167" s="30"/>
      <c r="R167" s="229"/>
      <c r="S167" s="30"/>
      <c r="T167" s="30"/>
      <c r="U167" s="30"/>
      <c r="V167" s="30"/>
      <c r="W167" s="30"/>
      <c r="X167" s="30"/>
      <c r="Y167" s="30"/>
      <c r="Z167" s="30"/>
      <c r="AA167" s="30"/>
      <c r="AB167" s="30"/>
      <c r="AC167" s="30"/>
      <c r="AD167" s="30"/>
      <c r="AE167" s="30"/>
      <c r="AF167" s="30"/>
      <c r="AG167" s="30"/>
      <c r="AH167" s="30"/>
      <c r="AI167" s="30"/>
      <c r="AJ167" s="30"/>
      <c r="AK167" s="30"/>
      <c r="AL167" s="30"/>
      <c r="AM167" s="30"/>
      <c r="AN167" s="30"/>
      <c r="AO167" s="30"/>
      <c r="AP167" s="30"/>
      <c r="AQ167" s="30"/>
      <c r="AR167" s="30"/>
      <c r="AS167" s="30"/>
      <c r="AT167" s="30"/>
      <c r="AU167" s="30"/>
      <c r="AV167" s="30"/>
      <c r="AW167" s="229"/>
      <c r="AX167" s="30"/>
      <c r="AY167" s="30"/>
      <c r="AZ167" s="30"/>
      <c r="BA167" s="30"/>
      <c r="BB167" s="30"/>
      <c r="BC167" s="30"/>
      <c r="BD167" s="30"/>
      <c r="BE167" s="30"/>
      <c r="BF167" s="30"/>
      <c r="BG167" s="30"/>
      <c r="BH167" s="30"/>
      <c r="BI167" s="30"/>
      <c r="BJ167" s="30"/>
      <c r="BK167" s="30"/>
      <c r="BL167" s="30"/>
      <c r="BM167" s="30"/>
      <c r="BN167" s="30"/>
      <c r="BO167" s="30"/>
      <c r="BP167" s="30"/>
      <c r="BQ167" s="30"/>
      <c r="BR167" s="30"/>
      <c r="BS167" s="30"/>
      <c r="BT167" s="30"/>
      <c r="BU167" s="30"/>
      <c r="BV167" s="30"/>
      <c r="BW167" s="30"/>
      <c r="BX167" s="30"/>
      <c r="BY167" s="30"/>
    </row>
    <row r="168" spans="1:77" ht="12.75">
      <c r="A168" s="229"/>
      <c r="B168" s="30"/>
      <c r="C168" s="229"/>
      <c r="D168" s="30"/>
      <c r="E168" s="229"/>
      <c r="F168" s="229"/>
      <c r="G168" s="229"/>
      <c r="H168" s="229"/>
      <c r="I168" s="30"/>
      <c r="J168" s="30"/>
      <c r="K168" s="30"/>
      <c r="L168" s="30"/>
      <c r="M168" s="30"/>
      <c r="N168" s="30"/>
      <c r="O168" s="30"/>
      <c r="P168" s="229"/>
      <c r="Q168" s="30"/>
      <c r="R168" s="229"/>
      <c r="S168" s="30"/>
      <c r="T168" s="30"/>
      <c r="U168" s="30"/>
      <c r="V168" s="30"/>
      <c r="W168" s="30"/>
      <c r="X168" s="30"/>
      <c r="Y168" s="30"/>
      <c r="Z168" s="30"/>
      <c r="AA168" s="30"/>
      <c r="AB168" s="30"/>
      <c r="AC168" s="30"/>
      <c r="AD168" s="30"/>
      <c r="AE168" s="30"/>
      <c r="AF168" s="30"/>
      <c r="AG168" s="30"/>
      <c r="AH168" s="30"/>
      <c r="AI168" s="30"/>
      <c r="AJ168" s="30"/>
      <c r="AK168" s="30"/>
      <c r="AL168" s="30"/>
      <c r="AM168" s="30"/>
      <c r="AN168" s="30"/>
      <c r="AO168" s="30"/>
      <c r="AP168" s="30"/>
      <c r="AQ168" s="30"/>
      <c r="AR168" s="30"/>
      <c r="AS168" s="30"/>
      <c r="AT168" s="30"/>
      <c r="AU168" s="30"/>
      <c r="AV168" s="30"/>
      <c r="AW168" s="229"/>
      <c r="AX168" s="30"/>
      <c r="AY168" s="30"/>
      <c r="AZ168" s="30"/>
      <c r="BA168" s="30"/>
      <c r="BB168" s="30"/>
      <c r="BC168" s="30"/>
      <c r="BD168" s="30"/>
      <c r="BE168" s="30"/>
      <c r="BF168" s="30"/>
      <c r="BG168" s="30"/>
      <c r="BH168" s="30"/>
      <c r="BI168" s="30"/>
      <c r="BJ168" s="30"/>
      <c r="BK168" s="30"/>
      <c r="BL168" s="30"/>
      <c r="BM168" s="30"/>
      <c r="BN168" s="30"/>
      <c r="BO168" s="30"/>
      <c r="BP168" s="30"/>
      <c r="BQ168" s="30"/>
      <c r="BR168" s="30"/>
      <c r="BS168" s="30"/>
      <c r="BT168" s="30"/>
      <c r="BU168" s="30"/>
      <c r="BV168" s="30"/>
      <c r="BW168" s="30"/>
      <c r="BX168" s="30"/>
      <c r="BY168" s="30"/>
    </row>
    <row r="169" spans="1:77" ht="12.75">
      <c r="A169" s="229"/>
      <c r="B169" s="30"/>
      <c r="C169" s="229"/>
      <c r="D169" s="30"/>
      <c r="E169" s="229"/>
      <c r="F169" s="229"/>
      <c r="G169" s="229"/>
      <c r="H169" s="229"/>
      <c r="I169" s="30"/>
      <c r="J169" s="30"/>
      <c r="K169" s="30"/>
      <c r="L169" s="30"/>
      <c r="M169" s="30"/>
      <c r="N169" s="30"/>
      <c r="O169" s="30"/>
      <c r="P169" s="229"/>
      <c r="Q169" s="30"/>
      <c r="R169" s="229"/>
      <c r="S169" s="30"/>
      <c r="T169" s="30"/>
      <c r="U169" s="30"/>
      <c r="V169" s="30"/>
      <c r="W169" s="30"/>
      <c r="X169" s="30"/>
      <c r="Y169" s="30"/>
      <c r="Z169" s="30"/>
      <c r="AA169" s="30"/>
      <c r="AB169" s="30"/>
      <c r="AC169" s="30"/>
      <c r="AD169" s="30"/>
      <c r="AE169" s="30"/>
      <c r="AF169" s="30"/>
      <c r="AG169" s="30"/>
      <c r="AH169" s="30"/>
      <c r="AI169" s="30"/>
      <c r="AJ169" s="30"/>
      <c r="AK169" s="30"/>
      <c r="AL169" s="30"/>
      <c r="AM169" s="30"/>
      <c r="AN169" s="30"/>
      <c r="AO169" s="30"/>
      <c r="AP169" s="30"/>
      <c r="AQ169" s="30"/>
      <c r="AR169" s="30"/>
      <c r="AS169" s="30"/>
      <c r="AT169" s="30"/>
      <c r="AU169" s="30"/>
      <c r="AV169" s="30"/>
      <c r="AW169" s="229"/>
      <c r="AX169" s="30"/>
      <c r="AY169" s="30"/>
      <c r="AZ169" s="30"/>
      <c r="BA169" s="30"/>
      <c r="BB169" s="30"/>
      <c r="BC169" s="30"/>
      <c r="BD169" s="30"/>
      <c r="BE169" s="30"/>
      <c r="BF169" s="30"/>
      <c r="BG169" s="30"/>
      <c r="BH169" s="30"/>
      <c r="BI169" s="30"/>
      <c r="BJ169" s="30"/>
      <c r="BK169" s="30"/>
      <c r="BL169" s="30"/>
      <c r="BM169" s="30"/>
      <c r="BN169" s="30"/>
      <c r="BO169" s="30"/>
      <c r="BP169" s="30"/>
      <c r="BQ169" s="30"/>
      <c r="BR169" s="30"/>
      <c r="BS169" s="30"/>
      <c r="BT169" s="30"/>
      <c r="BU169" s="30"/>
      <c r="BV169" s="30"/>
      <c r="BW169" s="30"/>
      <c r="BX169" s="30"/>
      <c r="BY169" s="30"/>
    </row>
    <row r="170" spans="1:77" ht="12.75">
      <c r="A170" s="229"/>
      <c r="B170" s="30"/>
      <c r="C170" s="229"/>
      <c r="D170" s="30"/>
      <c r="E170" s="229"/>
      <c r="F170" s="229"/>
      <c r="G170" s="229"/>
      <c r="H170" s="229"/>
      <c r="I170" s="30"/>
      <c r="J170" s="30"/>
      <c r="K170" s="30"/>
      <c r="L170" s="30"/>
      <c r="M170" s="30"/>
      <c r="N170" s="30"/>
      <c r="O170" s="30"/>
      <c r="P170" s="229"/>
      <c r="Q170" s="30"/>
      <c r="R170" s="229"/>
      <c r="S170" s="30"/>
      <c r="T170" s="30"/>
      <c r="U170" s="30"/>
      <c r="V170" s="30"/>
      <c r="W170" s="30"/>
      <c r="X170" s="30"/>
      <c r="Y170" s="30"/>
      <c r="Z170" s="30"/>
      <c r="AA170" s="30"/>
      <c r="AB170" s="30"/>
      <c r="AC170" s="30"/>
      <c r="AD170" s="30"/>
      <c r="AE170" s="30"/>
      <c r="AF170" s="30"/>
      <c r="AG170" s="30"/>
      <c r="AH170" s="30"/>
      <c r="AI170" s="30"/>
      <c r="AJ170" s="30"/>
      <c r="AK170" s="30"/>
      <c r="AL170" s="30"/>
      <c r="AM170" s="30"/>
      <c r="AN170" s="30"/>
      <c r="AO170" s="30"/>
      <c r="AP170" s="30"/>
      <c r="AQ170" s="30"/>
      <c r="AR170" s="30"/>
      <c r="AS170" s="30"/>
      <c r="AT170" s="30"/>
      <c r="AU170" s="30"/>
      <c r="AV170" s="30"/>
      <c r="AW170" s="229"/>
      <c r="AX170" s="30"/>
      <c r="AY170" s="30"/>
      <c r="AZ170" s="30"/>
      <c r="BA170" s="30"/>
      <c r="BB170" s="30"/>
      <c r="BC170" s="30"/>
      <c r="BD170" s="30"/>
      <c r="BE170" s="30"/>
      <c r="BF170" s="30"/>
      <c r="BG170" s="30"/>
      <c r="BH170" s="30"/>
      <c r="BI170" s="30"/>
      <c r="BJ170" s="30"/>
      <c r="BK170" s="30"/>
      <c r="BL170" s="30"/>
      <c r="BM170" s="30"/>
      <c r="BN170" s="30"/>
      <c r="BO170" s="30"/>
      <c r="BP170" s="30"/>
      <c r="BQ170" s="30"/>
      <c r="BR170" s="30"/>
      <c r="BS170" s="30"/>
      <c r="BT170" s="30"/>
      <c r="BU170" s="30"/>
      <c r="BV170" s="30"/>
      <c r="BW170" s="30"/>
      <c r="BX170" s="30"/>
      <c r="BY170" s="30"/>
    </row>
    <row r="171" spans="1:77" ht="12.75">
      <c r="A171" s="229"/>
      <c r="B171" s="30"/>
      <c r="C171" s="229"/>
      <c r="D171" s="30"/>
      <c r="E171" s="229"/>
      <c r="F171" s="229"/>
      <c r="G171" s="229"/>
      <c r="H171" s="229"/>
      <c r="I171" s="30"/>
      <c r="J171" s="30"/>
      <c r="K171" s="30"/>
      <c r="L171" s="30"/>
      <c r="M171" s="30"/>
      <c r="N171" s="30"/>
      <c r="O171" s="30"/>
      <c r="P171" s="229"/>
      <c r="Q171" s="30"/>
      <c r="R171" s="229"/>
      <c r="S171" s="30"/>
      <c r="T171" s="30"/>
      <c r="U171" s="30"/>
      <c r="V171" s="30"/>
      <c r="W171" s="30"/>
      <c r="X171" s="30"/>
      <c r="Y171" s="30"/>
      <c r="Z171" s="30"/>
      <c r="AA171" s="30"/>
      <c r="AB171" s="30"/>
      <c r="AC171" s="30"/>
      <c r="AD171" s="30"/>
      <c r="AE171" s="30"/>
      <c r="AF171" s="30"/>
      <c r="AG171" s="30"/>
      <c r="AH171" s="30"/>
      <c r="AI171" s="30"/>
      <c r="AJ171" s="30"/>
      <c r="AK171" s="30"/>
      <c r="AL171" s="30"/>
      <c r="AM171" s="30"/>
      <c r="AN171" s="30"/>
      <c r="AO171" s="30"/>
      <c r="AP171" s="30"/>
      <c r="AQ171" s="30"/>
      <c r="AR171" s="30"/>
      <c r="AS171" s="30"/>
      <c r="AT171" s="30"/>
      <c r="AU171" s="30"/>
      <c r="AV171" s="30"/>
      <c r="AW171" s="229"/>
      <c r="AX171" s="30"/>
      <c r="AY171" s="30"/>
      <c r="AZ171" s="30"/>
      <c r="BA171" s="30"/>
      <c r="BB171" s="30"/>
      <c r="BC171" s="30"/>
      <c r="BD171" s="30"/>
      <c r="BE171" s="30"/>
      <c r="BF171" s="30"/>
      <c r="BG171" s="30"/>
      <c r="BH171" s="30"/>
      <c r="BI171" s="30"/>
      <c r="BJ171" s="30"/>
      <c r="BK171" s="30"/>
      <c r="BL171" s="30"/>
      <c r="BM171" s="30"/>
      <c r="BN171" s="30"/>
      <c r="BO171" s="30"/>
      <c r="BP171" s="30"/>
      <c r="BQ171" s="30"/>
      <c r="BR171" s="30"/>
      <c r="BS171" s="30"/>
      <c r="BT171" s="30"/>
      <c r="BU171" s="30"/>
      <c r="BV171" s="30"/>
      <c r="BW171" s="30"/>
      <c r="BX171" s="30"/>
      <c r="BY171" s="30"/>
    </row>
    <row r="172" spans="1:77" ht="12.75">
      <c r="A172" s="229"/>
      <c r="B172" s="30"/>
      <c r="C172" s="229"/>
      <c r="D172" s="30"/>
      <c r="E172" s="229"/>
      <c r="F172" s="229"/>
      <c r="G172" s="229"/>
      <c r="H172" s="229"/>
      <c r="I172" s="30"/>
      <c r="J172" s="30"/>
      <c r="K172" s="30"/>
      <c r="L172" s="30"/>
      <c r="M172" s="30"/>
      <c r="N172" s="30"/>
      <c r="O172" s="30"/>
      <c r="P172" s="229"/>
      <c r="Q172" s="30"/>
      <c r="R172" s="229"/>
      <c r="S172" s="30"/>
      <c r="T172" s="30"/>
      <c r="U172" s="30"/>
      <c r="V172" s="30"/>
      <c r="W172" s="30"/>
      <c r="X172" s="30"/>
      <c r="Y172" s="30"/>
      <c r="Z172" s="30"/>
      <c r="AA172" s="30"/>
      <c r="AB172" s="30"/>
      <c r="AC172" s="30"/>
      <c r="AD172" s="30"/>
      <c r="AE172" s="30"/>
      <c r="AF172" s="30"/>
      <c r="AG172" s="30"/>
      <c r="AH172" s="30"/>
      <c r="AI172" s="30"/>
      <c r="AJ172" s="30"/>
      <c r="AK172" s="30"/>
      <c r="AL172" s="30"/>
      <c r="AM172" s="30"/>
      <c r="AN172" s="30"/>
      <c r="AO172" s="30"/>
      <c r="AP172" s="30"/>
      <c r="AQ172" s="30"/>
      <c r="AR172" s="30"/>
      <c r="AS172" s="30"/>
      <c r="AT172" s="30"/>
      <c r="AU172" s="30"/>
      <c r="AV172" s="30"/>
      <c r="AW172" s="229"/>
      <c r="AX172" s="30"/>
      <c r="AY172" s="30"/>
      <c r="AZ172" s="30"/>
      <c r="BA172" s="30"/>
      <c r="BB172" s="30"/>
      <c r="BC172" s="30"/>
      <c r="BD172" s="30"/>
      <c r="BE172" s="30"/>
      <c r="BF172" s="30"/>
      <c r="BG172" s="30"/>
      <c r="BH172" s="30"/>
      <c r="BI172" s="30"/>
      <c r="BJ172" s="30"/>
      <c r="BK172" s="30"/>
      <c r="BL172" s="30"/>
      <c r="BM172" s="30"/>
      <c r="BN172" s="30"/>
      <c r="BO172" s="30"/>
      <c r="BP172" s="30"/>
      <c r="BQ172" s="30"/>
      <c r="BR172" s="30"/>
      <c r="BS172" s="30"/>
      <c r="BT172" s="30"/>
      <c r="BU172" s="30"/>
      <c r="BV172" s="30"/>
      <c r="BW172" s="30"/>
      <c r="BX172" s="30"/>
      <c r="BY172" s="30"/>
    </row>
    <row r="173" spans="1:77" ht="12.75">
      <c r="A173" s="229"/>
      <c r="B173" s="30"/>
      <c r="C173" s="229"/>
      <c r="D173" s="30"/>
      <c r="E173" s="229"/>
      <c r="F173" s="229"/>
      <c r="G173" s="229"/>
      <c r="H173" s="229"/>
      <c r="I173" s="30"/>
      <c r="J173" s="30"/>
      <c r="K173" s="30"/>
      <c r="L173" s="30"/>
      <c r="M173" s="30"/>
      <c r="N173" s="30"/>
      <c r="O173" s="30"/>
      <c r="P173" s="229"/>
      <c r="Q173" s="30"/>
      <c r="R173" s="229"/>
      <c r="S173" s="30"/>
      <c r="T173" s="30"/>
      <c r="U173" s="30"/>
      <c r="V173" s="30"/>
      <c r="W173" s="30"/>
      <c r="X173" s="30"/>
      <c r="Y173" s="30"/>
      <c r="Z173" s="30"/>
      <c r="AA173" s="30"/>
      <c r="AB173" s="30"/>
      <c r="AC173" s="30"/>
      <c r="AD173" s="30"/>
      <c r="AE173" s="30"/>
      <c r="AF173" s="30"/>
      <c r="AG173" s="30"/>
      <c r="AH173" s="30"/>
      <c r="AI173" s="30"/>
      <c r="AJ173" s="30"/>
      <c r="AK173" s="30"/>
      <c r="AL173" s="30"/>
      <c r="AM173" s="30"/>
      <c r="AN173" s="30"/>
      <c r="AO173" s="30"/>
      <c r="AP173" s="30"/>
      <c r="AQ173" s="30"/>
      <c r="AR173" s="30"/>
      <c r="AS173" s="30"/>
      <c r="AT173" s="30"/>
      <c r="AU173" s="30"/>
      <c r="AV173" s="30"/>
      <c r="AW173" s="229"/>
      <c r="AX173" s="30"/>
      <c r="AY173" s="30"/>
      <c r="AZ173" s="30"/>
      <c r="BA173" s="30"/>
      <c r="BB173" s="30"/>
      <c r="BC173" s="30"/>
      <c r="BD173" s="30"/>
      <c r="BE173" s="30"/>
      <c r="BF173" s="30"/>
      <c r="BG173" s="30"/>
      <c r="BH173" s="30"/>
      <c r="BI173" s="30"/>
      <c r="BJ173" s="30"/>
      <c r="BK173" s="30"/>
      <c r="BL173" s="30"/>
      <c r="BM173" s="30"/>
      <c r="BN173" s="30"/>
      <c r="BO173" s="30"/>
      <c r="BP173" s="30"/>
      <c r="BQ173" s="30"/>
      <c r="BR173" s="30"/>
      <c r="BS173" s="30"/>
      <c r="BT173" s="30"/>
      <c r="BU173" s="30"/>
      <c r="BV173" s="30"/>
      <c r="BW173" s="30"/>
      <c r="BX173" s="30"/>
      <c r="BY173" s="30"/>
    </row>
    <row r="174" spans="1:77" ht="12.75">
      <c r="A174" s="229"/>
      <c r="B174" s="30"/>
      <c r="C174" s="229"/>
      <c r="D174" s="30"/>
      <c r="E174" s="229"/>
      <c r="F174" s="229"/>
      <c r="G174" s="229"/>
      <c r="H174" s="229"/>
      <c r="I174" s="30"/>
      <c r="J174" s="30"/>
      <c r="K174" s="30"/>
      <c r="L174" s="30"/>
      <c r="M174" s="30"/>
      <c r="N174" s="30"/>
      <c r="O174" s="30"/>
      <c r="P174" s="229"/>
      <c r="Q174" s="30"/>
      <c r="R174" s="229"/>
      <c r="S174" s="30"/>
      <c r="T174" s="30"/>
      <c r="U174" s="30"/>
      <c r="V174" s="30"/>
      <c r="W174" s="30"/>
      <c r="X174" s="30"/>
      <c r="Y174" s="30"/>
      <c r="Z174" s="30"/>
      <c r="AA174" s="30"/>
      <c r="AB174" s="30"/>
      <c r="AC174" s="30"/>
      <c r="AD174" s="30"/>
      <c r="AE174" s="30"/>
      <c r="AF174" s="30"/>
      <c r="AG174" s="30"/>
      <c r="AH174" s="30"/>
      <c r="AI174" s="30"/>
      <c r="AJ174" s="30"/>
      <c r="AK174" s="30"/>
      <c r="AL174" s="30"/>
      <c r="AM174" s="30"/>
      <c r="AN174" s="30"/>
      <c r="AO174" s="30"/>
      <c r="AP174" s="30"/>
      <c r="AQ174" s="30"/>
      <c r="AR174" s="30"/>
      <c r="AS174" s="30"/>
      <c r="AT174" s="30"/>
      <c r="AU174" s="30"/>
      <c r="AV174" s="30"/>
      <c r="AW174" s="229"/>
      <c r="AX174" s="30"/>
      <c r="AY174" s="30"/>
      <c r="AZ174" s="30"/>
      <c r="BA174" s="30"/>
      <c r="BB174" s="30"/>
      <c r="BC174" s="30"/>
      <c r="BD174" s="30"/>
      <c r="BE174" s="30"/>
      <c r="BF174" s="30"/>
      <c r="BG174" s="30"/>
      <c r="BH174" s="30"/>
      <c r="BI174" s="30"/>
      <c r="BJ174" s="30"/>
      <c r="BK174" s="30"/>
      <c r="BL174" s="30"/>
      <c r="BM174" s="30"/>
      <c r="BN174" s="30"/>
      <c r="BO174" s="30"/>
      <c r="BP174" s="30"/>
      <c r="BQ174" s="30"/>
      <c r="BR174" s="30"/>
      <c r="BS174" s="30"/>
      <c r="BT174" s="30"/>
      <c r="BU174" s="30"/>
      <c r="BV174" s="30"/>
      <c r="BW174" s="30"/>
      <c r="BX174" s="30"/>
      <c r="BY174" s="30"/>
    </row>
    <row r="175" spans="1:77" ht="12.75">
      <c r="A175" s="229"/>
      <c r="B175" s="30"/>
      <c r="C175" s="229"/>
      <c r="D175" s="30"/>
      <c r="E175" s="229"/>
      <c r="F175" s="229"/>
      <c r="G175" s="229"/>
      <c r="H175" s="229"/>
      <c r="I175" s="30"/>
      <c r="J175" s="30"/>
      <c r="K175" s="30"/>
      <c r="L175" s="30"/>
      <c r="M175" s="30"/>
      <c r="N175" s="30"/>
      <c r="O175" s="30"/>
      <c r="P175" s="229"/>
      <c r="Q175" s="30"/>
      <c r="R175" s="229"/>
      <c r="S175" s="30"/>
      <c r="T175" s="30"/>
      <c r="U175" s="30"/>
      <c r="V175" s="30"/>
      <c r="W175" s="30"/>
      <c r="X175" s="30"/>
      <c r="Y175" s="30"/>
      <c r="Z175" s="30"/>
      <c r="AA175" s="30"/>
      <c r="AB175" s="30"/>
      <c r="AC175" s="30"/>
      <c r="AD175" s="30"/>
      <c r="AE175" s="30"/>
      <c r="AF175" s="30"/>
      <c r="AG175" s="30"/>
      <c r="AH175" s="30"/>
      <c r="AI175" s="30"/>
      <c r="AJ175" s="30"/>
      <c r="AK175" s="30"/>
      <c r="AL175" s="30"/>
      <c r="AM175" s="30"/>
      <c r="AN175" s="30"/>
      <c r="AO175" s="30"/>
      <c r="AP175" s="30"/>
      <c r="AQ175" s="30"/>
      <c r="AR175" s="30"/>
      <c r="AS175" s="30"/>
      <c r="AT175" s="30"/>
      <c r="AU175" s="30"/>
      <c r="AV175" s="30"/>
      <c r="AW175" s="229"/>
      <c r="AX175" s="30"/>
      <c r="AY175" s="30"/>
      <c r="AZ175" s="30"/>
      <c r="BA175" s="30"/>
      <c r="BB175" s="30"/>
      <c r="BC175" s="30"/>
      <c r="BD175" s="30"/>
      <c r="BE175" s="30"/>
      <c r="BF175" s="30"/>
      <c r="BG175" s="30"/>
      <c r="BH175" s="30"/>
      <c r="BI175" s="30"/>
      <c r="BJ175" s="30"/>
      <c r="BK175" s="30"/>
      <c r="BL175" s="30"/>
      <c r="BM175" s="30"/>
      <c r="BN175" s="30"/>
      <c r="BO175" s="30"/>
      <c r="BP175" s="30"/>
      <c r="BQ175" s="30"/>
      <c r="BR175" s="30"/>
      <c r="BS175" s="30"/>
      <c r="BT175" s="30"/>
      <c r="BU175" s="30"/>
      <c r="BV175" s="30"/>
      <c r="BW175" s="30"/>
      <c r="BX175" s="30"/>
      <c r="BY175" s="30"/>
    </row>
    <row r="176" spans="1:77" ht="12.75">
      <c r="A176" s="229"/>
      <c r="B176" s="30"/>
      <c r="C176" s="229"/>
      <c r="D176" s="30"/>
      <c r="E176" s="229"/>
      <c r="F176" s="229"/>
      <c r="G176" s="229"/>
      <c r="H176" s="229"/>
      <c r="I176" s="30"/>
      <c r="J176" s="30"/>
      <c r="K176" s="30"/>
      <c r="L176" s="30"/>
      <c r="M176" s="30"/>
      <c r="N176" s="30"/>
      <c r="O176" s="30"/>
      <c r="P176" s="229"/>
      <c r="Q176" s="30"/>
      <c r="R176" s="229"/>
      <c r="S176" s="30"/>
      <c r="T176" s="30"/>
      <c r="U176" s="30"/>
      <c r="V176" s="30"/>
      <c r="W176" s="30"/>
      <c r="X176" s="30"/>
      <c r="Y176" s="30"/>
      <c r="Z176" s="30"/>
      <c r="AA176" s="30"/>
      <c r="AB176" s="30"/>
      <c r="AC176" s="30"/>
      <c r="AD176" s="30"/>
      <c r="AE176" s="30"/>
      <c r="AF176" s="30"/>
      <c r="AG176" s="30"/>
      <c r="AH176" s="30"/>
      <c r="AI176" s="30"/>
      <c r="AJ176" s="30"/>
      <c r="AK176" s="30"/>
      <c r="AL176" s="30"/>
      <c r="AM176" s="30"/>
      <c r="AN176" s="30"/>
      <c r="AO176" s="30"/>
      <c r="AP176" s="30"/>
      <c r="AQ176" s="30"/>
      <c r="AR176" s="30"/>
      <c r="AS176" s="30"/>
      <c r="AT176" s="30"/>
      <c r="AU176" s="30"/>
      <c r="AV176" s="30"/>
      <c r="AW176" s="229"/>
      <c r="AX176" s="30"/>
      <c r="AY176" s="30"/>
      <c r="AZ176" s="30"/>
      <c r="BA176" s="30"/>
      <c r="BB176" s="30"/>
      <c r="BC176" s="30"/>
      <c r="BD176" s="30"/>
      <c r="BE176" s="30"/>
      <c r="BF176" s="30"/>
      <c r="BG176" s="30"/>
      <c r="BH176" s="30"/>
      <c r="BI176" s="30"/>
      <c r="BJ176" s="30"/>
      <c r="BK176" s="30"/>
      <c r="BL176" s="30"/>
      <c r="BM176" s="30"/>
      <c r="BN176" s="30"/>
      <c r="BO176" s="30"/>
      <c r="BP176" s="30"/>
      <c r="BQ176" s="30"/>
      <c r="BR176" s="30"/>
      <c r="BS176" s="30"/>
      <c r="BT176" s="30"/>
      <c r="BU176" s="30"/>
      <c r="BV176" s="30"/>
      <c r="BW176" s="30"/>
      <c r="BX176" s="30"/>
      <c r="BY176" s="30"/>
    </row>
    <row r="177" spans="1:77" ht="12.75">
      <c r="A177" s="229"/>
      <c r="B177" s="30"/>
      <c r="C177" s="229"/>
      <c r="D177" s="30"/>
      <c r="E177" s="229"/>
      <c r="F177" s="229"/>
      <c r="G177" s="229"/>
      <c r="H177" s="229"/>
      <c r="I177" s="30"/>
      <c r="J177" s="30"/>
      <c r="K177" s="30"/>
      <c r="L177" s="30"/>
      <c r="M177" s="30"/>
      <c r="N177" s="30"/>
      <c r="O177" s="30"/>
      <c r="P177" s="229"/>
      <c r="Q177" s="30"/>
      <c r="R177" s="229"/>
      <c r="S177" s="30"/>
      <c r="T177" s="30"/>
      <c r="U177" s="30"/>
      <c r="V177" s="30"/>
      <c r="W177" s="30"/>
      <c r="X177" s="30"/>
      <c r="Y177" s="30"/>
      <c r="Z177" s="30"/>
      <c r="AA177" s="30"/>
      <c r="AB177" s="30"/>
      <c r="AC177" s="30"/>
      <c r="AD177" s="30"/>
      <c r="AE177" s="30"/>
      <c r="AF177" s="30"/>
      <c r="AG177" s="30"/>
      <c r="AH177" s="30"/>
      <c r="AI177" s="30"/>
      <c r="AJ177" s="30"/>
      <c r="AK177" s="30"/>
      <c r="AL177" s="30"/>
      <c r="AM177" s="30"/>
      <c r="AN177" s="30"/>
      <c r="AO177" s="30"/>
      <c r="AP177" s="30"/>
      <c r="AQ177" s="30"/>
      <c r="AR177" s="30"/>
      <c r="AS177" s="30"/>
      <c r="AT177" s="30"/>
      <c r="AU177" s="30"/>
      <c r="AV177" s="30"/>
      <c r="AW177" s="229"/>
      <c r="AX177" s="30"/>
      <c r="AY177" s="30"/>
      <c r="AZ177" s="30"/>
      <c r="BA177" s="30"/>
      <c r="BB177" s="30"/>
      <c r="BC177" s="30"/>
      <c r="BD177" s="30"/>
      <c r="BE177" s="30"/>
      <c r="BF177" s="30"/>
      <c r="BG177" s="30"/>
      <c r="BH177" s="30"/>
      <c r="BI177" s="30"/>
      <c r="BJ177" s="30"/>
      <c r="BK177" s="30"/>
      <c r="BL177" s="30"/>
      <c r="BM177" s="30"/>
      <c r="BN177" s="30"/>
      <c r="BO177" s="30"/>
      <c r="BP177" s="30"/>
      <c r="BQ177" s="30"/>
      <c r="BR177" s="30"/>
      <c r="BS177" s="30"/>
      <c r="BT177" s="30"/>
      <c r="BU177" s="30"/>
      <c r="BV177" s="30"/>
      <c r="BW177" s="30"/>
      <c r="BX177" s="30"/>
      <c r="BY177" s="30"/>
    </row>
    <row r="178" spans="1:77" ht="12.75">
      <c r="A178" s="229"/>
      <c r="B178" s="30"/>
      <c r="C178" s="229"/>
      <c r="D178" s="30"/>
      <c r="E178" s="229"/>
      <c r="F178" s="229"/>
      <c r="G178" s="229"/>
      <c r="H178" s="229"/>
      <c r="I178" s="30"/>
      <c r="J178" s="30"/>
      <c r="K178" s="30"/>
      <c r="L178" s="30"/>
      <c r="M178" s="30"/>
      <c r="N178" s="30"/>
      <c r="O178" s="30"/>
      <c r="P178" s="229"/>
      <c r="Q178" s="30"/>
      <c r="R178" s="229"/>
      <c r="S178" s="30"/>
      <c r="T178" s="30"/>
      <c r="U178" s="30"/>
      <c r="V178" s="30"/>
      <c r="W178" s="30"/>
      <c r="X178" s="30"/>
      <c r="Y178" s="30"/>
      <c r="Z178" s="30"/>
      <c r="AA178" s="30"/>
      <c r="AB178" s="30"/>
      <c r="AC178" s="30"/>
      <c r="AD178" s="30"/>
      <c r="AE178" s="30"/>
      <c r="AF178" s="30"/>
      <c r="AG178" s="30"/>
      <c r="AH178" s="30"/>
      <c r="AI178" s="30"/>
      <c r="AJ178" s="30"/>
      <c r="AK178" s="30"/>
      <c r="AL178" s="30"/>
      <c r="AM178" s="30"/>
      <c r="AN178" s="30"/>
      <c r="AO178" s="30"/>
      <c r="AP178" s="30"/>
      <c r="AQ178" s="30"/>
      <c r="AR178" s="30"/>
      <c r="AS178" s="30"/>
      <c r="AT178" s="30"/>
      <c r="AU178" s="30"/>
      <c r="AV178" s="30"/>
      <c r="AW178" s="229"/>
      <c r="AX178" s="30"/>
      <c r="AY178" s="30"/>
      <c r="AZ178" s="30"/>
      <c r="BA178" s="30"/>
      <c r="BB178" s="30"/>
      <c r="BC178" s="30"/>
      <c r="BD178" s="30"/>
      <c r="BE178" s="30"/>
      <c r="BF178" s="30"/>
      <c r="BG178" s="30"/>
      <c r="BH178" s="30"/>
      <c r="BI178" s="30"/>
      <c r="BJ178" s="30"/>
      <c r="BK178" s="30"/>
      <c r="BL178" s="30"/>
      <c r="BM178" s="30"/>
      <c r="BN178" s="30"/>
      <c r="BO178" s="30"/>
      <c r="BP178" s="30"/>
      <c r="BQ178" s="30"/>
      <c r="BR178" s="30"/>
      <c r="BS178" s="30"/>
      <c r="BT178" s="30"/>
      <c r="BU178" s="30"/>
      <c r="BV178" s="30"/>
      <c r="BW178" s="30"/>
      <c r="BX178" s="30"/>
      <c r="BY178" s="30"/>
    </row>
    <row r="179" spans="1:77" ht="12.75">
      <c r="A179" s="229"/>
      <c r="B179" s="30"/>
      <c r="C179" s="229"/>
      <c r="D179" s="30"/>
      <c r="E179" s="229"/>
      <c r="F179" s="229"/>
      <c r="G179" s="229"/>
      <c r="H179" s="229"/>
      <c r="I179" s="30"/>
      <c r="J179" s="30"/>
      <c r="K179" s="30"/>
      <c r="L179" s="30"/>
      <c r="M179" s="30"/>
      <c r="N179" s="30"/>
      <c r="O179" s="30"/>
      <c r="P179" s="229"/>
      <c r="Q179" s="30"/>
      <c r="R179" s="229"/>
      <c r="S179" s="30"/>
      <c r="T179" s="30"/>
      <c r="U179" s="30"/>
      <c r="V179" s="30"/>
      <c r="W179" s="30"/>
      <c r="X179" s="30"/>
      <c r="Y179" s="30"/>
      <c r="Z179" s="30"/>
      <c r="AA179" s="30"/>
      <c r="AB179" s="30"/>
      <c r="AC179" s="30"/>
      <c r="AD179" s="30"/>
      <c r="AE179" s="30"/>
      <c r="AF179" s="30"/>
      <c r="AG179" s="30"/>
      <c r="AH179" s="30"/>
      <c r="AI179" s="30"/>
      <c r="AJ179" s="30"/>
      <c r="AK179" s="30"/>
      <c r="AL179" s="30"/>
      <c r="AM179" s="30"/>
      <c r="AN179" s="30"/>
      <c r="AO179" s="30"/>
      <c r="AP179" s="30"/>
      <c r="AQ179" s="30"/>
      <c r="AR179" s="30"/>
      <c r="AS179" s="30"/>
      <c r="AT179" s="30"/>
      <c r="AU179" s="30"/>
      <c r="AV179" s="30"/>
      <c r="AW179" s="229"/>
      <c r="AX179" s="30"/>
      <c r="AY179" s="30"/>
      <c r="AZ179" s="30"/>
      <c r="BA179" s="30"/>
      <c r="BB179" s="30"/>
      <c r="BC179" s="30"/>
      <c r="BD179" s="30"/>
      <c r="BE179" s="30"/>
      <c r="BF179" s="30"/>
      <c r="BG179" s="30"/>
      <c r="BH179" s="30"/>
      <c r="BI179" s="30"/>
      <c r="BJ179" s="30"/>
      <c r="BK179" s="30"/>
      <c r="BL179" s="30"/>
      <c r="BM179" s="30"/>
      <c r="BN179" s="30"/>
      <c r="BO179" s="30"/>
      <c r="BP179" s="30"/>
      <c r="BQ179" s="30"/>
      <c r="BR179" s="30"/>
      <c r="BS179" s="30"/>
      <c r="BT179" s="30"/>
      <c r="BU179" s="30"/>
      <c r="BV179" s="30"/>
      <c r="BW179" s="30"/>
      <c r="BX179" s="30"/>
      <c r="BY179" s="30"/>
    </row>
    <row r="180" spans="1:77" ht="12.75">
      <c r="A180" s="229"/>
      <c r="B180" s="30"/>
      <c r="C180" s="229"/>
      <c r="D180" s="30"/>
      <c r="E180" s="229"/>
      <c r="F180" s="229"/>
      <c r="G180" s="229"/>
      <c r="H180" s="229"/>
      <c r="I180" s="30"/>
      <c r="J180" s="30"/>
      <c r="K180" s="30"/>
      <c r="L180" s="30"/>
      <c r="M180" s="30"/>
      <c r="N180" s="30"/>
      <c r="O180" s="30"/>
      <c r="P180" s="229"/>
      <c r="Q180" s="30"/>
      <c r="R180" s="229"/>
      <c r="S180" s="30"/>
      <c r="T180" s="30"/>
      <c r="U180" s="30"/>
      <c r="V180" s="30"/>
      <c r="W180" s="30"/>
      <c r="X180" s="30"/>
      <c r="Y180" s="30"/>
      <c r="Z180" s="30"/>
      <c r="AA180" s="30"/>
      <c r="AB180" s="30"/>
      <c r="AC180" s="30"/>
      <c r="AD180" s="30"/>
      <c r="AE180" s="30"/>
      <c r="AF180" s="30"/>
      <c r="AG180" s="30"/>
      <c r="AH180" s="30"/>
      <c r="AI180" s="30"/>
      <c r="AJ180" s="30"/>
      <c r="AK180" s="30"/>
      <c r="AL180" s="30"/>
      <c r="AM180" s="30"/>
      <c r="AN180" s="30"/>
      <c r="AO180" s="30"/>
      <c r="AP180" s="30"/>
      <c r="AQ180" s="30"/>
      <c r="AR180" s="30"/>
      <c r="AS180" s="30"/>
      <c r="AT180" s="30"/>
      <c r="AU180" s="30"/>
      <c r="AV180" s="30"/>
      <c r="AW180" s="229"/>
      <c r="AX180" s="30"/>
      <c r="AY180" s="30"/>
      <c r="AZ180" s="30"/>
      <c r="BA180" s="30"/>
      <c r="BB180" s="30"/>
      <c r="BC180" s="30"/>
      <c r="BD180" s="30"/>
      <c r="BE180" s="30"/>
      <c r="BF180" s="30"/>
      <c r="BG180" s="30"/>
      <c r="BH180" s="30"/>
      <c r="BI180" s="30"/>
      <c r="BJ180" s="30"/>
      <c r="BK180" s="30"/>
      <c r="BL180" s="30"/>
      <c r="BM180" s="30"/>
      <c r="BN180" s="30"/>
      <c r="BO180" s="30"/>
      <c r="BP180" s="30"/>
      <c r="BQ180" s="30"/>
      <c r="BR180" s="30"/>
      <c r="BS180" s="30"/>
      <c r="BT180" s="30"/>
      <c r="BU180" s="30"/>
      <c r="BV180" s="30"/>
      <c r="BW180" s="30"/>
      <c r="BX180" s="30"/>
      <c r="BY180" s="30"/>
    </row>
    <row r="181" spans="1:77" ht="12.75">
      <c r="A181" s="229"/>
      <c r="B181" s="30"/>
      <c r="C181" s="229"/>
      <c r="D181" s="30"/>
      <c r="E181" s="229"/>
      <c r="F181" s="229"/>
      <c r="G181" s="229"/>
      <c r="H181" s="229"/>
      <c r="I181" s="30"/>
      <c r="J181" s="30"/>
      <c r="K181" s="30"/>
      <c r="L181" s="30"/>
      <c r="M181" s="30"/>
      <c r="N181" s="30"/>
      <c r="O181" s="30"/>
      <c r="P181" s="229"/>
      <c r="Q181" s="30"/>
      <c r="R181" s="229"/>
      <c r="S181" s="30"/>
      <c r="T181" s="30"/>
      <c r="U181" s="30"/>
      <c r="V181" s="30"/>
      <c r="W181" s="30"/>
      <c r="X181" s="30"/>
      <c r="Y181" s="30"/>
      <c r="Z181" s="30"/>
      <c r="AA181" s="30"/>
      <c r="AB181" s="30"/>
      <c r="AC181" s="30"/>
      <c r="AD181" s="30"/>
      <c r="AE181" s="30"/>
      <c r="AF181" s="30"/>
      <c r="AG181" s="30"/>
      <c r="AH181" s="30"/>
      <c r="AI181" s="30"/>
      <c r="AJ181" s="30"/>
      <c r="AK181" s="30"/>
      <c r="AL181" s="30"/>
      <c r="AM181" s="30"/>
      <c r="AN181" s="30"/>
      <c r="AO181" s="30"/>
      <c r="AP181" s="30"/>
      <c r="AQ181" s="30"/>
      <c r="AR181" s="30"/>
      <c r="AS181" s="30"/>
      <c r="AT181" s="30"/>
      <c r="AU181" s="30"/>
      <c r="AV181" s="30"/>
      <c r="AW181" s="229"/>
      <c r="AX181" s="30"/>
      <c r="AY181" s="30"/>
      <c r="AZ181" s="30"/>
      <c r="BA181" s="30"/>
      <c r="BB181" s="30"/>
      <c r="BC181" s="30"/>
      <c r="BD181" s="30"/>
      <c r="BE181" s="30"/>
      <c r="BF181" s="30"/>
      <c r="BG181" s="30"/>
      <c r="BH181" s="30"/>
      <c r="BI181" s="30"/>
      <c r="BJ181" s="30"/>
      <c r="BK181" s="30"/>
      <c r="BL181" s="30"/>
      <c r="BM181" s="30"/>
      <c r="BN181" s="30"/>
      <c r="BO181" s="30"/>
      <c r="BP181" s="30"/>
      <c r="BQ181" s="30"/>
      <c r="BR181" s="30"/>
      <c r="BS181" s="30"/>
      <c r="BT181" s="30"/>
      <c r="BU181" s="30"/>
      <c r="BV181" s="30"/>
      <c r="BW181" s="30"/>
      <c r="BX181" s="30"/>
      <c r="BY181" s="30"/>
    </row>
    <row r="182" spans="1:77" ht="12.75">
      <c r="A182" s="229"/>
      <c r="B182" s="30"/>
      <c r="C182" s="229"/>
      <c r="D182" s="30"/>
      <c r="E182" s="229"/>
      <c r="F182" s="229"/>
      <c r="G182" s="229"/>
      <c r="H182" s="229"/>
      <c r="I182" s="30"/>
      <c r="J182" s="30"/>
      <c r="K182" s="30"/>
      <c r="L182" s="30"/>
      <c r="M182" s="30"/>
      <c r="N182" s="30"/>
      <c r="O182" s="30"/>
      <c r="P182" s="229"/>
      <c r="Q182" s="30"/>
      <c r="R182" s="229"/>
      <c r="S182" s="30"/>
      <c r="T182" s="30"/>
      <c r="U182" s="30"/>
      <c r="V182" s="30"/>
      <c r="W182" s="30"/>
      <c r="X182" s="30"/>
      <c r="Y182" s="30"/>
      <c r="Z182" s="30"/>
      <c r="AA182" s="30"/>
      <c r="AB182" s="30"/>
      <c r="AC182" s="30"/>
      <c r="AD182" s="30"/>
      <c r="AE182" s="30"/>
      <c r="AF182" s="30"/>
      <c r="AG182" s="30"/>
      <c r="AH182" s="30"/>
      <c r="AI182" s="30"/>
      <c r="AJ182" s="30"/>
      <c r="AK182" s="30"/>
      <c r="AL182" s="30"/>
      <c r="AM182" s="30"/>
      <c r="AN182" s="30"/>
      <c r="AO182" s="30"/>
      <c r="AP182" s="30"/>
      <c r="AQ182" s="30"/>
      <c r="AR182" s="30"/>
      <c r="AS182" s="30"/>
      <c r="AT182" s="30"/>
      <c r="AU182" s="30"/>
      <c r="AV182" s="30"/>
      <c r="AW182" s="229"/>
      <c r="AX182" s="30"/>
      <c r="AY182" s="30"/>
      <c r="AZ182" s="30"/>
      <c r="BA182" s="30"/>
      <c r="BB182" s="30"/>
      <c r="BC182" s="30"/>
      <c r="BD182" s="30"/>
      <c r="BE182" s="30"/>
      <c r="BF182" s="30"/>
      <c r="BG182" s="30"/>
      <c r="BH182" s="30"/>
      <c r="BI182" s="30"/>
      <c r="BJ182" s="30"/>
      <c r="BK182" s="30"/>
      <c r="BL182" s="30"/>
      <c r="BM182" s="30"/>
      <c r="BN182" s="30"/>
      <c r="BO182" s="30"/>
      <c r="BP182" s="30"/>
      <c r="BQ182" s="30"/>
      <c r="BR182" s="30"/>
      <c r="BS182" s="30"/>
      <c r="BT182" s="30"/>
      <c r="BU182" s="30"/>
      <c r="BV182" s="30"/>
      <c r="BW182" s="30"/>
      <c r="BX182" s="30"/>
      <c r="BY182" s="30"/>
    </row>
    <row r="183" spans="1:77" ht="12.75">
      <c r="A183" s="229"/>
      <c r="B183" s="30"/>
      <c r="C183" s="229"/>
      <c r="D183" s="30"/>
      <c r="E183" s="229"/>
      <c r="F183" s="229"/>
      <c r="G183" s="229"/>
      <c r="H183" s="229"/>
      <c r="I183" s="30"/>
      <c r="J183" s="30"/>
      <c r="K183" s="30"/>
      <c r="L183" s="30"/>
      <c r="M183" s="30"/>
      <c r="N183" s="30"/>
      <c r="O183" s="30"/>
      <c r="P183" s="229"/>
      <c r="Q183" s="30"/>
      <c r="R183" s="229"/>
      <c r="S183" s="30"/>
      <c r="T183" s="30"/>
      <c r="U183" s="30"/>
      <c r="V183" s="30"/>
      <c r="W183" s="30"/>
      <c r="X183" s="30"/>
      <c r="Y183" s="30"/>
      <c r="Z183" s="30"/>
      <c r="AA183" s="30"/>
      <c r="AB183" s="30"/>
      <c r="AC183" s="30"/>
      <c r="AD183" s="30"/>
      <c r="AE183" s="30"/>
      <c r="AF183" s="30"/>
      <c r="AG183" s="30"/>
      <c r="AH183" s="30"/>
      <c r="AI183" s="30"/>
      <c r="AJ183" s="30"/>
      <c r="AK183" s="30"/>
      <c r="AL183" s="30"/>
      <c r="AM183" s="30"/>
      <c r="AN183" s="30"/>
      <c r="AO183" s="30"/>
      <c r="AP183" s="30"/>
      <c r="AQ183" s="30"/>
      <c r="AR183" s="30"/>
      <c r="AS183" s="30"/>
      <c r="AT183" s="30"/>
      <c r="AU183" s="30"/>
      <c r="AV183" s="30"/>
      <c r="AW183" s="229"/>
      <c r="AX183" s="30"/>
      <c r="AY183" s="30"/>
      <c r="AZ183" s="30"/>
      <c r="BA183" s="30"/>
      <c r="BB183" s="30"/>
      <c r="BC183" s="30"/>
      <c r="BD183" s="30"/>
      <c r="BE183" s="30"/>
      <c r="BF183" s="30"/>
      <c r="BG183" s="30"/>
      <c r="BH183" s="30"/>
      <c r="BI183" s="30"/>
      <c r="BJ183" s="30"/>
      <c r="BK183" s="30"/>
      <c r="BL183" s="30"/>
      <c r="BM183" s="30"/>
      <c r="BN183" s="30"/>
      <c r="BO183" s="30"/>
      <c r="BP183" s="30"/>
      <c r="BQ183" s="30"/>
      <c r="BR183" s="30"/>
      <c r="BS183" s="30"/>
      <c r="BT183" s="30"/>
      <c r="BU183" s="30"/>
      <c r="BV183" s="30"/>
      <c r="BW183" s="30"/>
      <c r="BX183" s="30"/>
      <c r="BY183" s="30"/>
    </row>
    <row r="184" spans="1:77" ht="12.75">
      <c r="A184" s="29"/>
      <c r="B184" s="30"/>
      <c r="C184" s="229"/>
      <c r="D184" s="30"/>
      <c r="E184" s="229"/>
      <c r="F184" s="229"/>
      <c r="G184" s="229"/>
      <c r="H184" s="229"/>
      <c r="I184" s="30"/>
      <c r="J184" s="30"/>
      <c r="K184" s="30"/>
      <c r="L184" s="30"/>
      <c r="M184" s="30"/>
      <c r="N184" s="30"/>
      <c r="O184" s="30"/>
      <c r="P184" s="229"/>
      <c r="Q184" s="30"/>
      <c r="R184" s="229"/>
      <c r="S184" s="30"/>
      <c r="T184" s="30"/>
      <c r="U184" s="30"/>
      <c r="V184" s="30"/>
      <c r="W184" s="30"/>
      <c r="X184" s="30"/>
      <c r="Y184" s="30"/>
      <c r="Z184" s="30"/>
      <c r="AA184" s="30"/>
      <c r="AB184" s="30"/>
      <c r="AC184" s="30"/>
      <c r="AD184" s="30"/>
      <c r="AE184" s="30"/>
      <c r="AF184" s="30"/>
      <c r="AG184" s="30"/>
      <c r="AH184" s="30"/>
      <c r="AI184" s="30"/>
      <c r="AJ184" s="30"/>
      <c r="AK184" s="30"/>
      <c r="AL184" s="30"/>
      <c r="AM184" s="30"/>
      <c r="AN184" s="30"/>
      <c r="AO184" s="30"/>
      <c r="AP184" s="30"/>
      <c r="AQ184" s="30"/>
      <c r="AR184" s="30"/>
      <c r="AS184" s="30"/>
      <c r="AT184" s="30"/>
      <c r="AU184" s="30"/>
      <c r="AV184" s="30"/>
      <c r="AW184" s="229"/>
      <c r="AX184" s="30"/>
      <c r="AY184" s="30"/>
      <c r="AZ184" s="30"/>
      <c r="BA184" s="30"/>
      <c r="BB184" s="30"/>
      <c r="BC184" s="30"/>
      <c r="BD184" s="30"/>
      <c r="BE184" s="30"/>
      <c r="BF184" s="30"/>
      <c r="BG184" s="30"/>
      <c r="BH184" s="30"/>
      <c r="BI184" s="30"/>
      <c r="BJ184" s="30"/>
      <c r="BK184" s="30"/>
      <c r="BL184" s="30"/>
      <c r="BM184" s="30"/>
      <c r="BN184" s="30"/>
      <c r="BO184" s="30"/>
      <c r="BP184" s="30"/>
      <c r="BQ184" s="30"/>
      <c r="BR184" s="30"/>
      <c r="BS184" s="30"/>
      <c r="BT184" s="30"/>
      <c r="BU184" s="30"/>
      <c r="BV184" s="30"/>
      <c r="BW184" s="30"/>
      <c r="BX184" s="30"/>
      <c r="BY184" s="30"/>
    </row>
    <row r="185" spans="1:77" ht="12.75">
      <c r="A185" s="29"/>
      <c r="B185" s="30"/>
      <c r="C185" s="229"/>
      <c r="D185" s="30"/>
      <c r="E185" s="229"/>
      <c r="F185" s="229"/>
      <c r="G185" s="229"/>
      <c r="H185" s="229"/>
      <c r="I185" s="30"/>
      <c r="J185" s="30"/>
      <c r="K185" s="30"/>
      <c r="L185" s="30"/>
      <c r="M185" s="30"/>
      <c r="N185" s="30"/>
      <c r="O185" s="30"/>
      <c r="P185" s="229"/>
      <c r="Q185" s="30"/>
      <c r="R185" s="229"/>
      <c r="S185" s="30"/>
      <c r="T185" s="30"/>
      <c r="U185" s="30"/>
      <c r="V185" s="30"/>
      <c r="W185" s="30"/>
      <c r="X185" s="30"/>
      <c r="Y185" s="30"/>
      <c r="Z185" s="30"/>
      <c r="AA185" s="30"/>
      <c r="AB185" s="30"/>
      <c r="AC185" s="30"/>
      <c r="AD185" s="30"/>
      <c r="AE185" s="30"/>
      <c r="AF185" s="30"/>
      <c r="AG185" s="30"/>
      <c r="AH185" s="30"/>
      <c r="AI185" s="30"/>
      <c r="AJ185" s="30"/>
      <c r="AK185" s="30"/>
      <c r="AL185" s="30"/>
      <c r="AM185" s="30"/>
      <c r="AN185" s="30"/>
      <c r="AO185" s="30"/>
      <c r="AP185" s="30"/>
      <c r="AQ185" s="30"/>
      <c r="AR185" s="30"/>
      <c r="AS185" s="30"/>
      <c r="AT185" s="30"/>
      <c r="AU185" s="30"/>
      <c r="AV185" s="30"/>
      <c r="AW185" s="229"/>
      <c r="AX185" s="30"/>
      <c r="AY185" s="30"/>
      <c r="AZ185" s="30"/>
      <c r="BA185" s="30"/>
      <c r="BB185" s="30"/>
      <c r="BC185" s="30"/>
      <c r="BD185" s="30"/>
      <c r="BE185" s="30"/>
      <c r="BF185" s="30"/>
      <c r="BG185" s="30"/>
      <c r="BH185" s="30"/>
      <c r="BI185" s="30"/>
      <c r="BJ185" s="30"/>
      <c r="BK185" s="30"/>
      <c r="BL185" s="30"/>
      <c r="BM185" s="30"/>
      <c r="BN185" s="30"/>
      <c r="BO185" s="30"/>
      <c r="BP185" s="30"/>
      <c r="BQ185" s="30"/>
      <c r="BR185" s="30"/>
      <c r="BS185" s="30"/>
      <c r="BT185" s="30"/>
      <c r="BU185" s="30"/>
      <c r="BV185" s="30"/>
      <c r="BW185" s="30"/>
      <c r="BX185" s="30"/>
      <c r="BY185" s="30"/>
    </row>
    <row r="186" ht="12.75">
      <c r="B186" s="144"/>
    </row>
    <row r="187" ht="12.75">
      <c r="B187" s="144"/>
    </row>
    <row r="188" ht="12.75">
      <c r="B188" s="144"/>
    </row>
    <row r="189" ht="12.75">
      <c r="B189" s="144"/>
    </row>
    <row r="190" ht="12.75">
      <c r="B190" s="144"/>
    </row>
    <row r="191" ht="12.75">
      <c r="B191" s="144"/>
    </row>
    <row r="192" ht="12.75">
      <c r="B192" s="144"/>
    </row>
    <row r="193" ht="12.75">
      <c r="B193" s="144"/>
    </row>
    <row r="194" ht="12.75">
      <c r="B194" s="144"/>
    </row>
    <row r="195" ht="12.75">
      <c r="B195" s="144"/>
    </row>
    <row r="196" ht="12.75">
      <c r="B196" s="144"/>
    </row>
    <row r="197" ht="12.75">
      <c r="B197" s="144"/>
    </row>
    <row r="198" ht="12.75">
      <c r="B198" s="144"/>
    </row>
    <row r="199" ht="12.75">
      <c r="B199" s="144"/>
    </row>
    <row r="200" ht="12.75">
      <c r="B200" s="144"/>
    </row>
    <row r="201" ht="12.75">
      <c r="B201" s="144"/>
    </row>
    <row r="202" ht="12.75">
      <c r="B202" s="144"/>
    </row>
    <row r="203" ht="12.75">
      <c r="B203" s="144"/>
    </row>
    <row r="204" ht="12.75">
      <c r="B204" s="144"/>
    </row>
    <row r="205" ht="12.75">
      <c r="B205" s="144"/>
    </row>
    <row r="206" ht="12.75">
      <c r="B206" s="144"/>
    </row>
    <row r="207" ht="12.75">
      <c r="B207" s="144"/>
    </row>
    <row r="208" ht="12.75">
      <c r="B208" s="144"/>
    </row>
    <row r="209" ht="12.75">
      <c r="B209" s="144"/>
    </row>
    <row r="210" ht="12.75">
      <c r="B210" s="144"/>
    </row>
    <row r="211" ht="12.75">
      <c r="B211" s="144"/>
    </row>
    <row r="212" ht="12.75">
      <c r="B212" s="144"/>
    </row>
    <row r="213" ht="12.75">
      <c r="B213" s="144"/>
    </row>
    <row r="214" ht="12.75">
      <c r="B214" s="144"/>
    </row>
    <row r="215" ht="12.75">
      <c r="B215" s="144"/>
    </row>
    <row r="216" ht="12.75">
      <c r="B216" s="144"/>
    </row>
    <row r="217" ht="12.75">
      <c r="B217" s="144"/>
    </row>
    <row r="218" ht="12.75">
      <c r="B218" s="144"/>
    </row>
    <row r="219" ht="12.75">
      <c r="B219" s="144"/>
    </row>
    <row r="220" ht="12.75">
      <c r="B220" s="144"/>
    </row>
    <row r="221" ht="12.75">
      <c r="B221" s="144"/>
    </row>
    <row r="222" ht="12.75">
      <c r="B222" s="144"/>
    </row>
    <row r="223" ht="12.75">
      <c r="B223" s="144"/>
    </row>
    <row r="224" ht="12.75">
      <c r="B224" s="144"/>
    </row>
    <row r="225" ht="12.75">
      <c r="B225" s="144"/>
    </row>
    <row r="226" ht="12.75">
      <c r="B226" s="144"/>
    </row>
    <row r="227" ht="12.75">
      <c r="B227" s="144"/>
    </row>
    <row r="228" ht="12.75">
      <c r="B228" s="144"/>
    </row>
    <row r="229" ht="12.75">
      <c r="B229" s="144"/>
    </row>
    <row r="230" ht="12.75">
      <c r="B230" s="144"/>
    </row>
    <row r="231" ht="12.75">
      <c r="B231" s="144"/>
    </row>
    <row r="232" ht="12.75">
      <c r="B232" s="144"/>
    </row>
    <row r="233" ht="12.75">
      <c r="B233" s="144"/>
    </row>
    <row r="234" ht="12.75">
      <c r="B234" s="144"/>
    </row>
    <row r="235" ht="12.75">
      <c r="B235" s="144"/>
    </row>
    <row r="236" ht="12.75">
      <c r="B236" s="144"/>
    </row>
    <row r="237" ht="12.75">
      <c r="B237" s="144"/>
    </row>
    <row r="238" ht="12.75">
      <c r="B238" s="144"/>
    </row>
    <row r="239" ht="12.75">
      <c r="B239" s="144"/>
    </row>
    <row r="240" ht="12.75">
      <c r="B240" s="144"/>
    </row>
    <row r="241" ht="12.75">
      <c r="B241" s="144"/>
    </row>
    <row r="242" ht="12.75">
      <c r="B242" s="144"/>
    </row>
    <row r="243" ht="12.75">
      <c r="B243" s="144"/>
    </row>
    <row r="244" ht="12.75">
      <c r="B244" s="144"/>
    </row>
    <row r="245" ht="12.75">
      <c r="B245" s="144"/>
    </row>
    <row r="246" ht="12.75">
      <c r="B246" s="144"/>
    </row>
    <row r="247" ht="12.75">
      <c r="B247" s="144"/>
    </row>
    <row r="248" ht="12.75">
      <c r="B248" s="144"/>
    </row>
    <row r="249" ht="12.75">
      <c r="B249" s="144"/>
    </row>
    <row r="250" ht="12.75">
      <c r="B250" s="144"/>
    </row>
    <row r="251" ht="12.75">
      <c r="B251" s="144"/>
    </row>
    <row r="252" ht="12.75">
      <c r="B252" s="144"/>
    </row>
    <row r="253" ht="12.75">
      <c r="B253" s="144"/>
    </row>
    <row r="254" ht="12.75">
      <c r="B254" s="144"/>
    </row>
    <row r="255" ht="12.75">
      <c r="B255" s="144"/>
    </row>
    <row r="256" ht="12.75">
      <c r="B256" s="144"/>
    </row>
    <row r="257" ht="12.75">
      <c r="B257" s="144"/>
    </row>
    <row r="258" ht="12.75">
      <c r="B258" s="144"/>
    </row>
    <row r="259" ht="12.75">
      <c r="B259" s="144"/>
    </row>
    <row r="260" ht="12.75">
      <c r="B260" s="144"/>
    </row>
    <row r="261" ht="12.75">
      <c r="B261" s="144"/>
    </row>
    <row r="262" ht="12.75">
      <c r="B262" s="144"/>
    </row>
    <row r="263" ht="12.75">
      <c r="B263" s="144"/>
    </row>
    <row r="264" ht="12.75">
      <c r="B264" s="144"/>
    </row>
    <row r="265" ht="12.75">
      <c r="B265" s="144"/>
    </row>
    <row r="266" ht="12.75">
      <c r="B266" s="144"/>
    </row>
    <row r="267" ht="12.75">
      <c r="B267" s="144"/>
    </row>
    <row r="268" ht="12.75">
      <c r="B268" s="144"/>
    </row>
    <row r="269" ht="12.75">
      <c r="B269" s="144"/>
    </row>
    <row r="270" ht="12.75">
      <c r="B270" s="144"/>
    </row>
    <row r="271" ht="12.75">
      <c r="B271" s="144"/>
    </row>
    <row r="272" ht="12.75">
      <c r="B272" s="144"/>
    </row>
    <row r="273" ht="12.75">
      <c r="B273" s="144"/>
    </row>
    <row r="274" ht="12.75">
      <c r="B274" s="144"/>
    </row>
    <row r="275" ht="12.75">
      <c r="B275" s="144"/>
    </row>
    <row r="276" ht="12.75">
      <c r="B276" s="144"/>
    </row>
    <row r="277" ht="12.75">
      <c r="B277" s="144"/>
    </row>
    <row r="278" ht="12.75">
      <c r="B278" s="144"/>
    </row>
    <row r="279" ht="12.75">
      <c r="B279" s="144"/>
    </row>
    <row r="280" ht="12.75">
      <c r="B280" s="144"/>
    </row>
    <row r="281" ht="12.75">
      <c r="B281" s="144"/>
    </row>
    <row r="282" ht="12.75">
      <c r="B282" s="144"/>
    </row>
    <row r="283" ht="12.75">
      <c r="B283" s="144"/>
    </row>
    <row r="284" ht="12.75">
      <c r="B284" s="144"/>
    </row>
    <row r="285" ht="12.75">
      <c r="B285" s="144"/>
    </row>
    <row r="286" ht="12.75">
      <c r="B286" s="144"/>
    </row>
    <row r="287" ht="12.75">
      <c r="B287" s="144"/>
    </row>
    <row r="288" ht="12.75">
      <c r="B288" s="144"/>
    </row>
    <row r="289" ht="12.75">
      <c r="B289" s="144"/>
    </row>
    <row r="290" ht="12.75">
      <c r="B290" s="144"/>
    </row>
    <row r="291" ht="12.75">
      <c r="B291" s="144"/>
    </row>
    <row r="292" ht="12.75">
      <c r="B292" s="144"/>
    </row>
    <row r="293" ht="12.75">
      <c r="B293" s="144"/>
    </row>
    <row r="294" ht="12.75">
      <c r="B294" s="144"/>
    </row>
    <row r="295" ht="12.75">
      <c r="B295" s="144"/>
    </row>
    <row r="296" ht="12.75">
      <c r="B296" s="144"/>
    </row>
    <row r="297" ht="12.75">
      <c r="B297" s="144"/>
    </row>
    <row r="298" ht="12.75">
      <c r="B298" s="144"/>
    </row>
    <row r="299" ht="12.75">
      <c r="B299" s="144"/>
    </row>
    <row r="300" ht="12.75">
      <c r="B300" s="144"/>
    </row>
    <row r="301" ht="12.75">
      <c r="B301" s="144"/>
    </row>
    <row r="302" ht="12.75">
      <c r="B302" s="144"/>
    </row>
    <row r="303" ht="12.75">
      <c r="B303" s="144"/>
    </row>
    <row r="304" ht="12.75">
      <c r="B304" s="144"/>
    </row>
    <row r="305" ht="12.75">
      <c r="B305" s="144"/>
    </row>
    <row r="306" ht="12.75">
      <c r="B306" s="144"/>
    </row>
    <row r="307" ht="12.75">
      <c r="B307" s="144"/>
    </row>
    <row r="308" ht="12.75">
      <c r="B308" s="144"/>
    </row>
    <row r="309" ht="12.75">
      <c r="B309" s="144"/>
    </row>
    <row r="310" ht="12.75">
      <c r="B310" s="144"/>
    </row>
    <row r="311" ht="12.75">
      <c r="B311" s="144"/>
    </row>
    <row r="312" ht="12.75">
      <c r="B312" s="144"/>
    </row>
    <row r="313" ht="12.75">
      <c r="B313" s="144"/>
    </row>
    <row r="314" ht="12.75">
      <c r="B314" s="144"/>
    </row>
    <row r="315" ht="12.75">
      <c r="B315" s="144"/>
    </row>
    <row r="316" ht="12.75">
      <c r="B316" s="144"/>
    </row>
    <row r="317" ht="12.75">
      <c r="B317" s="144"/>
    </row>
    <row r="318" ht="12.75">
      <c r="B318" s="144"/>
    </row>
    <row r="319" ht="12.75">
      <c r="B319" s="144"/>
    </row>
    <row r="320" ht="12.75">
      <c r="B320" s="144"/>
    </row>
    <row r="321" ht="12.75">
      <c r="B321" s="144"/>
    </row>
    <row r="322" ht="12.75">
      <c r="B322" s="144"/>
    </row>
    <row r="323" ht="12.75">
      <c r="B323" s="144"/>
    </row>
    <row r="324" ht="12.75">
      <c r="B324" s="144"/>
    </row>
    <row r="325" ht="12.75">
      <c r="B325" s="144"/>
    </row>
    <row r="326" ht="12.75">
      <c r="B326" s="144"/>
    </row>
    <row r="327" ht="12.75">
      <c r="B327" s="144"/>
    </row>
    <row r="328" ht="12.75">
      <c r="B328" s="144"/>
    </row>
    <row r="329" ht="12.75">
      <c r="B329" s="144"/>
    </row>
    <row r="330" ht="12.75">
      <c r="B330" s="144"/>
    </row>
    <row r="331" ht="12.75">
      <c r="B331" s="144"/>
    </row>
    <row r="332" ht="12.75">
      <c r="B332" s="144"/>
    </row>
    <row r="333" ht="12.75">
      <c r="B333" s="144"/>
    </row>
    <row r="334" ht="12.75">
      <c r="B334" s="144"/>
    </row>
    <row r="335" ht="12.75">
      <c r="B335" s="144"/>
    </row>
    <row r="336" ht="12.75">
      <c r="B336" s="144"/>
    </row>
    <row r="337" ht="12.75">
      <c r="B337" s="144"/>
    </row>
    <row r="338" ht="12.75">
      <c r="B338" s="144"/>
    </row>
    <row r="339" ht="12.75">
      <c r="B339" s="144"/>
    </row>
    <row r="340" ht="12.75">
      <c r="B340" s="144"/>
    </row>
    <row r="341" ht="12.75">
      <c r="B341" s="144"/>
    </row>
    <row r="342" ht="12.75">
      <c r="B342" s="144"/>
    </row>
    <row r="343" ht="12.75">
      <c r="B343" s="144"/>
    </row>
    <row r="344" ht="12.75">
      <c r="B344" s="144"/>
    </row>
    <row r="345" ht="12.75">
      <c r="B345" s="144"/>
    </row>
    <row r="346" ht="12.75">
      <c r="B346" s="144"/>
    </row>
    <row r="347" ht="12.75">
      <c r="B347" s="144"/>
    </row>
    <row r="348" ht="12.75">
      <c r="B348" s="144"/>
    </row>
    <row r="349" ht="12.75">
      <c r="B349" s="144"/>
    </row>
    <row r="350" ht="12.75">
      <c r="B350" s="144"/>
    </row>
    <row r="351" ht="12.75">
      <c r="B351" s="144"/>
    </row>
    <row r="352" ht="12.75">
      <c r="B352" s="144"/>
    </row>
    <row r="353" ht="12.75">
      <c r="B353" s="144"/>
    </row>
    <row r="354" ht="12.75">
      <c r="B354" s="144"/>
    </row>
    <row r="355" ht="12.75">
      <c r="B355" s="144"/>
    </row>
    <row r="356" ht="12.75">
      <c r="B356" s="144"/>
    </row>
    <row r="357" ht="12.75">
      <c r="B357" s="144"/>
    </row>
    <row r="358" ht="12.75">
      <c r="B358" s="144"/>
    </row>
    <row r="359" ht="12.75">
      <c r="B359" s="144"/>
    </row>
    <row r="360" ht="12.75">
      <c r="B360" s="144"/>
    </row>
    <row r="361" ht="12.75">
      <c r="B361" s="144"/>
    </row>
    <row r="362" ht="12.75">
      <c r="B362" s="144"/>
    </row>
    <row r="363" ht="12.75">
      <c r="B363" s="144"/>
    </row>
    <row r="364" ht="12.75">
      <c r="B364" s="144"/>
    </row>
    <row r="365" ht="12.75">
      <c r="B365" s="144"/>
    </row>
    <row r="366" ht="12.75">
      <c r="B366" s="144"/>
    </row>
    <row r="367" ht="12.75">
      <c r="B367" s="144"/>
    </row>
    <row r="368" ht="12.75">
      <c r="B368" s="144"/>
    </row>
    <row r="369" ht="12.75">
      <c r="B369" s="144"/>
    </row>
    <row r="370" ht="12.75">
      <c r="B370" s="144"/>
    </row>
    <row r="371" ht="12.75">
      <c r="B371" s="144"/>
    </row>
    <row r="372" ht="12.75">
      <c r="B372" s="144"/>
    </row>
    <row r="373" ht="12.75">
      <c r="B373" s="144"/>
    </row>
    <row r="374" ht="12.75">
      <c r="B374" s="144"/>
    </row>
    <row r="375" ht="12.75">
      <c r="B375" s="144"/>
    </row>
    <row r="376" ht="12.75">
      <c r="B376" s="144"/>
    </row>
    <row r="377" ht="12.75">
      <c r="B377" s="144"/>
    </row>
    <row r="378" ht="12.75">
      <c r="B378" s="144"/>
    </row>
    <row r="379" ht="12.75">
      <c r="B379" s="144"/>
    </row>
    <row r="380" ht="12.75">
      <c r="B380" s="144"/>
    </row>
    <row r="381" ht="12.75">
      <c r="B381" s="144"/>
    </row>
    <row r="382" ht="12.75">
      <c r="B382" s="144"/>
    </row>
    <row r="383" ht="12.75">
      <c r="B383" s="144"/>
    </row>
    <row r="384" ht="12.75">
      <c r="B384" s="144"/>
    </row>
    <row r="385" ht="12.75">
      <c r="B385" s="144"/>
    </row>
    <row r="386" ht="12.75">
      <c r="B386" s="144"/>
    </row>
    <row r="387" ht="12.75">
      <c r="B387" s="144"/>
    </row>
    <row r="388" ht="12.75">
      <c r="B388" s="144"/>
    </row>
    <row r="389" ht="12.75">
      <c r="B389" s="144"/>
    </row>
    <row r="390" ht="12.75">
      <c r="B390" s="144"/>
    </row>
    <row r="391" ht="12.75">
      <c r="B391" s="144"/>
    </row>
    <row r="392" ht="12.75">
      <c r="B392" s="144"/>
    </row>
    <row r="393" ht="12.75">
      <c r="B393" s="144"/>
    </row>
    <row r="394" ht="12.75">
      <c r="B394" s="144"/>
    </row>
    <row r="395" ht="12.75">
      <c r="B395" s="144"/>
    </row>
    <row r="396" ht="12.75">
      <c r="B396" s="144"/>
    </row>
    <row r="397" ht="12.75">
      <c r="B397" s="144"/>
    </row>
    <row r="398" ht="12.75">
      <c r="B398" s="144"/>
    </row>
    <row r="399" ht="12.75">
      <c r="B399" s="144"/>
    </row>
    <row r="400" ht="12.75">
      <c r="B400" s="144"/>
    </row>
    <row r="401" ht="12.75">
      <c r="B401" s="144"/>
    </row>
    <row r="402" ht="12.75">
      <c r="B402" s="144"/>
    </row>
    <row r="403" ht="12.75">
      <c r="B403" s="144"/>
    </row>
    <row r="404" ht="12.75">
      <c r="B404" s="144"/>
    </row>
    <row r="405" ht="12.75">
      <c r="B405" s="144"/>
    </row>
    <row r="406" ht="12.75">
      <c r="B406" s="144"/>
    </row>
    <row r="407" ht="12.75">
      <c r="B407" s="144"/>
    </row>
    <row r="408" ht="12.75">
      <c r="B408" s="144"/>
    </row>
    <row r="409" ht="12.75">
      <c r="B409" s="144"/>
    </row>
    <row r="410" ht="12.75">
      <c r="B410" s="144"/>
    </row>
    <row r="411" ht="12.75">
      <c r="B411" s="144"/>
    </row>
    <row r="412" ht="12.75">
      <c r="B412" s="144"/>
    </row>
    <row r="413" ht="12.75">
      <c r="B413" s="144"/>
    </row>
    <row r="414" ht="12.75">
      <c r="B414" s="144"/>
    </row>
    <row r="415" ht="12.75">
      <c r="B415" s="144"/>
    </row>
    <row r="416" ht="12.75">
      <c r="B416" s="144"/>
    </row>
    <row r="417" ht="12.75">
      <c r="B417" s="144"/>
    </row>
    <row r="418" ht="12.75">
      <c r="B418" s="144"/>
    </row>
    <row r="419" ht="12.75">
      <c r="B419" s="144"/>
    </row>
    <row r="420" ht="12.75">
      <c r="B420" s="144"/>
    </row>
    <row r="421" ht="12.75">
      <c r="B421" s="144"/>
    </row>
    <row r="422" ht="12.75">
      <c r="B422" s="144"/>
    </row>
    <row r="423" ht="12.75">
      <c r="B423" s="144"/>
    </row>
    <row r="424" ht="12.75">
      <c r="B424" s="144"/>
    </row>
    <row r="425" ht="12.75">
      <c r="B425" s="144"/>
    </row>
    <row r="426" ht="12.75">
      <c r="B426" s="144"/>
    </row>
    <row r="427" ht="12.75">
      <c r="B427" s="144"/>
    </row>
    <row r="428" ht="12.75">
      <c r="B428" s="144"/>
    </row>
    <row r="429" ht="12.75">
      <c r="B429" s="144"/>
    </row>
    <row r="430" ht="12.75">
      <c r="B430" s="144"/>
    </row>
    <row r="431" ht="12.75">
      <c r="B431" s="144"/>
    </row>
    <row r="432" ht="12.75">
      <c r="B432" s="144"/>
    </row>
    <row r="433" ht="12.75">
      <c r="B433" s="144"/>
    </row>
    <row r="434" ht="12.75">
      <c r="B434" s="144"/>
    </row>
    <row r="435" ht="12.75">
      <c r="B435" s="144"/>
    </row>
    <row r="436" ht="12.75">
      <c r="B436" s="144"/>
    </row>
    <row r="437" ht="12.75">
      <c r="B437" s="144"/>
    </row>
    <row r="438" ht="12.75">
      <c r="B438" s="144"/>
    </row>
    <row r="439" ht="12.75">
      <c r="B439" s="144"/>
    </row>
    <row r="440" ht="12.75">
      <c r="B440" s="144"/>
    </row>
    <row r="441" ht="12.75">
      <c r="B441" s="144"/>
    </row>
    <row r="442" ht="12.75">
      <c r="B442" s="144"/>
    </row>
    <row r="443" ht="12.75">
      <c r="B443" s="144"/>
    </row>
    <row r="444" ht="12.75">
      <c r="B444" s="144"/>
    </row>
    <row r="445" ht="12.75">
      <c r="B445" s="144"/>
    </row>
    <row r="446" ht="12.75">
      <c r="B446" s="144"/>
    </row>
    <row r="447" ht="12.75">
      <c r="B447" s="144"/>
    </row>
    <row r="448" ht="12.75">
      <c r="B448" s="144"/>
    </row>
    <row r="449" ht="12.75">
      <c r="B449" s="144"/>
    </row>
    <row r="450" ht="12.75">
      <c r="B450" s="144"/>
    </row>
    <row r="451" ht="12.75">
      <c r="B451" s="144"/>
    </row>
    <row r="452" ht="12.75">
      <c r="B452" s="144"/>
    </row>
    <row r="453" ht="12.75">
      <c r="B453" s="144"/>
    </row>
    <row r="454" ht="12.75">
      <c r="B454" s="144"/>
    </row>
    <row r="455" ht="12.75">
      <c r="B455" s="144"/>
    </row>
    <row r="456" ht="12.75">
      <c r="B456" s="144"/>
    </row>
    <row r="457" ht="12.75">
      <c r="B457" s="144"/>
    </row>
    <row r="458" ht="12.75">
      <c r="B458" s="144"/>
    </row>
    <row r="459" ht="12.75">
      <c r="B459" s="144"/>
    </row>
    <row r="460" ht="12.75">
      <c r="B460" s="144"/>
    </row>
    <row r="461" ht="12.75">
      <c r="B461" s="144"/>
    </row>
    <row r="462" ht="12.75">
      <c r="B462" s="144"/>
    </row>
    <row r="463" ht="12.75">
      <c r="B463" s="144"/>
    </row>
    <row r="464" ht="12.75">
      <c r="B464" s="144"/>
    </row>
    <row r="465" ht="12.75">
      <c r="B465" s="144"/>
    </row>
    <row r="466" ht="12.75">
      <c r="B466" s="144"/>
    </row>
    <row r="467" ht="12.75">
      <c r="B467" s="144"/>
    </row>
    <row r="468" ht="12.75">
      <c r="B468" s="144"/>
    </row>
    <row r="469" ht="12.75">
      <c r="B469" s="144"/>
    </row>
    <row r="470" ht="12.75">
      <c r="B470" s="144"/>
    </row>
    <row r="471" ht="12.75">
      <c r="B471" s="144"/>
    </row>
    <row r="472" ht="12.75">
      <c r="B472" s="144"/>
    </row>
    <row r="473" ht="12.75">
      <c r="B473" s="144"/>
    </row>
    <row r="474" ht="12.75">
      <c r="B474" s="144"/>
    </row>
    <row r="475" ht="12.75">
      <c r="B475" s="144"/>
    </row>
    <row r="476" ht="12.75">
      <c r="B476" s="144"/>
    </row>
    <row r="477" ht="12.75">
      <c r="B477" s="144"/>
    </row>
    <row r="478" ht="12.75">
      <c r="B478" s="144"/>
    </row>
    <row r="479" ht="12.75">
      <c r="B479" s="144"/>
    </row>
    <row r="480" ht="12.75">
      <c r="B480" s="144"/>
    </row>
    <row r="481" ht="12.75">
      <c r="B481" s="144"/>
    </row>
    <row r="482" ht="12.75">
      <c r="B482" s="144"/>
    </row>
    <row r="483" ht="12.75">
      <c r="B483" s="144"/>
    </row>
    <row r="484" ht="12.75">
      <c r="B484" s="144"/>
    </row>
  </sheetData>
  <mergeCells count="14">
    <mergeCell ref="AW5:AY5"/>
    <mergeCell ref="AL4:AN4"/>
    <mergeCell ref="AO4:AQ4"/>
    <mergeCell ref="AT4:AV4"/>
    <mergeCell ref="AR4:AR6"/>
    <mergeCell ref="AI4:AK4"/>
    <mergeCell ref="K5:K6"/>
    <mergeCell ref="I4:K4"/>
    <mergeCell ref="S4:U4"/>
    <mergeCell ref="AF4:AH4"/>
    <mergeCell ref="O4:O6"/>
    <mergeCell ref="P4:P6"/>
    <mergeCell ref="Q4:Q6"/>
    <mergeCell ref="R4:R6"/>
  </mergeCells>
  <printOptions/>
  <pageMargins left="0" right="0" top="0.984251968503937" bottom="0.984251968503937" header="0.5118110236220472" footer="0.5118110236220472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O101"/>
  <sheetViews>
    <sheetView view="pageBreakPreview" zoomScale="75" zoomScaleNormal="75" zoomScaleSheetLayoutView="75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N66" sqref="N66"/>
    </sheetView>
  </sheetViews>
  <sheetFormatPr defaultColWidth="9.00390625" defaultRowHeight="12.75"/>
  <cols>
    <col min="2" max="2" width="28.50390625" style="0" customWidth="1"/>
    <col min="3" max="3" width="16.375" style="0" customWidth="1"/>
    <col min="4" max="4" width="16.50390625" style="0" customWidth="1"/>
    <col min="5" max="5" width="17.625" style="0" customWidth="1"/>
    <col min="6" max="6" width="14.50390625" style="0" customWidth="1"/>
    <col min="7" max="7" width="16.50390625" style="0" customWidth="1"/>
    <col min="8" max="8" width="14.375" style="0" customWidth="1"/>
    <col min="9" max="9" width="12.625" style="0" customWidth="1"/>
    <col min="10" max="10" width="13.00390625" style="0" customWidth="1"/>
    <col min="11" max="11" width="13.625" style="0" customWidth="1"/>
    <col min="12" max="12" width="11.375" style="0" customWidth="1"/>
    <col min="14" max="14" width="10.75390625" style="0" customWidth="1"/>
    <col min="15" max="15" width="11.50390625" style="0" customWidth="1"/>
  </cols>
  <sheetData>
    <row r="3" s="16" customFormat="1" ht="12.75">
      <c r="A3" s="16" t="s">
        <v>0</v>
      </c>
    </row>
    <row r="4" spans="1:5" s="1" customFormat="1" ht="52.5" customHeight="1">
      <c r="A4" s="10" t="s">
        <v>1</v>
      </c>
      <c r="B4" s="10" t="s">
        <v>2</v>
      </c>
      <c r="C4" s="10" t="s">
        <v>3</v>
      </c>
      <c r="D4" s="6" t="s">
        <v>4</v>
      </c>
      <c r="E4" s="10" t="s">
        <v>5</v>
      </c>
    </row>
    <row r="5" spans="1:5" ht="12.75">
      <c r="A5" s="322" t="s">
        <v>6</v>
      </c>
      <c r="B5" s="3" t="s">
        <v>7</v>
      </c>
      <c r="C5" s="2">
        <v>790</v>
      </c>
      <c r="D5" s="2">
        <f>'Техн.хар.'!L19</f>
        <v>560</v>
      </c>
      <c r="E5" s="7">
        <f>D5/C5</f>
        <v>0.7088607594936709</v>
      </c>
    </row>
    <row r="6" spans="1:5" ht="12.75">
      <c r="A6" s="322"/>
      <c r="B6" s="4" t="s">
        <v>8</v>
      </c>
      <c r="C6" s="5">
        <v>620</v>
      </c>
      <c r="D6" s="5"/>
      <c r="E6" s="5"/>
    </row>
    <row r="7" spans="1:5" ht="12.75">
      <c r="A7" s="322"/>
      <c r="B7" s="4" t="s">
        <v>9</v>
      </c>
      <c r="C7" s="5">
        <v>830</v>
      </c>
      <c r="D7" s="5"/>
      <c r="E7" s="5"/>
    </row>
    <row r="8" spans="1:5" ht="12.75">
      <c r="A8" s="322"/>
      <c r="B8" s="4" t="s">
        <v>10</v>
      </c>
      <c r="C8" s="5">
        <v>690</v>
      </c>
      <c r="D8" s="5"/>
      <c r="E8" s="5"/>
    </row>
    <row r="9" spans="1:5" ht="12.75">
      <c r="A9" s="323" t="s">
        <v>22</v>
      </c>
      <c r="B9" s="323"/>
      <c r="C9" s="4"/>
      <c r="D9" s="4"/>
      <c r="E9" s="26">
        <f>SUM(E5:E8)</f>
        <v>0.7088607594936709</v>
      </c>
    </row>
    <row r="10" spans="1:5" ht="12.75">
      <c r="A10" s="19"/>
      <c r="B10" s="19"/>
      <c r="C10" s="20"/>
      <c r="D10" s="20"/>
      <c r="E10" s="21"/>
    </row>
    <row r="11" s="16" customFormat="1" ht="12.75">
      <c r="A11" s="16" t="s">
        <v>11</v>
      </c>
    </row>
    <row r="12" spans="1:6" s="1" customFormat="1" ht="39" customHeight="1">
      <c r="A12" s="8"/>
      <c r="B12" s="9"/>
      <c r="C12" s="10" t="s">
        <v>16</v>
      </c>
      <c r="D12" s="2" t="s">
        <v>17</v>
      </c>
      <c r="E12" s="10" t="s">
        <v>18</v>
      </c>
      <c r="F12" s="2" t="s">
        <v>28</v>
      </c>
    </row>
    <row r="13" spans="1:6" ht="12.75">
      <c r="A13" s="324" t="s">
        <v>12</v>
      </c>
      <c r="B13" s="324"/>
      <c r="C13" s="4" t="s">
        <v>13</v>
      </c>
      <c r="D13" s="4">
        <f>'Техн.хар.'!AW19</f>
        <v>560</v>
      </c>
      <c r="E13" s="4">
        <v>3630</v>
      </c>
      <c r="F13" s="18">
        <f>D13/E13</f>
        <v>0.15426997245179064</v>
      </c>
    </row>
    <row r="14" spans="1:6" ht="12.75">
      <c r="A14" s="324"/>
      <c r="B14" s="324"/>
      <c r="C14" s="4" t="s">
        <v>14</v>
      </c>
      <c r="D14" s="4"/>
      <c r="E14" s="4">
        <v>3080</v>
      </c>
      <c r="F14" s="18">
        <f aca="true" t="shared" si="0" ref="F14:F22">D14/E14</f>
        <v>0</v>
      </c>
    </row>
    <row r="15" spans="1:6" ht="12.75">
      <c r="A15" s="324"/>
      <c r="B15" s="324"/>
      <c r="C15" s="4" t="s">
        <v>15</v>
      </c>
      <c r="D15" s="4"/>
      <c r="E15" s="4">
        <v>2500</v>
      </c>
      <c r="F15" s="18">
        <f t="shared" si="0"/>
        <v>0</v>
      </c>
    </row>
    <row r="16" spans="1:6" ht="12.75">
      <c r="A16" s="324" t="s">
        <v>19</v>
      </c>
      <c r="B16" s="324"/>
      <c r="C16" s="4" t="s">
        <v>13</v>
      </c>
      <c r="D16" s="4">
        <f>'Техн.хар.'!AZ19</f>
        <v>0</v>
      </c>
      <c r="E16" s="4">
        <v>2860</v>
      </c>
      <c r="F16" s="18">
        <f t="shared" si="0"/>
        <v>0</v>
      </c>
    </row>
    <row r="17" spans="1:6" ht="12.75">
      <c r="A17" s="324"/>
      <c r="B17" s="324"/>
      <c r="C17" s="4" t="s">
        <v>14</v>
      </c>
      <c r="D17" s="4"/>
      <c r="E17" s="4">
        <v>2420</v>
      </c>
      <c r="F17" s="18">
        <f t="shared" si="0"/>
        <v>0</v>
      </c>
    </row>
    <row r="18" spans="1:6" ht="12.75">
      <c r="A18" s="324"/>
      <c r="B18" s="324"/>
      <c r="C18" s="4" t="s">
        <v>15</v>
      </c>
      <c r="D18" s="4"/>
      <c r="E18" s="4">
        <v>1850</v>
      </c>
      <c r="F18" s="18">
        <f t="shared" si="0"/>
        <v>0</v>
      </c>
    </row>
    <row r="19" spans="1:6" ht="12.75">
      <c r="A19" s="324" t="s">
        <v>20</v>
      </c>
      <c r="B19" s="324"/>
      <c r="C19" s="4" t="s">
        <v>13</v>
      </c>
      <c r="D19" s="4"/>
      <c r="E19" s="4">
        <v>2340</v>
      </c>
      <c r="F19" s="18">
        <f t="shared" si="0"/>
        <v>0</v>
      </c>
    </row>
    <row r="20" spans="1:6" ht="12.75">
      <c r="A20" s="324"/>
      <c r="B20" s="324"/>
      <c r="C20" s="4" t="s">
        <v>14</v>
      </c>
      <c r="D20" s="4"/>
      <c r="E20" s="4">
        <v>1980</v>
      </c>
      <c r="F20" s="18">
        <f t="shared" si="0"/>
        <v>0</v>
      </c>
    </row>
    <row r="21" spans="1:6" ht="12.75">
      <c r="A21" s="324"/>
      <c r="B21" s="324"/>
      <c r="C21" s="4" t="s">
        <v>15</v>
      </c>
      <c r="D21" s="4"/>
      <c r="E21" s="4">
        <v>1610</v>
      </c>
      <c r="F21" s="18">
        <f t="shared" si="0"/>
        <v>0</v>
      </c>
    </row>
    <row r="22" spans="1:6" ht="12.75">
      <c r="A22" s="324" t="s">
        <v>21</v>
      </c>
      <c r="B22" s="324"/>
      <c r="C22" s="4"/>
      <c r="D22" s="4"/>
      <c r="E22" s="4">
        <v>30000</v>
      </c>
      <c r="F22" s="18">
        <f t="shared" si="0"/>
        <v>0</v>
      </c>
    </row>
    <row r="23" spans="1:6" s="16" customFormat="1" ht="12.75">
      <c r="A23" s="323" t="s">
        <v>22</v>
      </c>
      <c r="B23" s="323"/>
      <c r="C23" s="17"/>
      <c r="D23" s="17"/>
      <c r="E23" s="17"/>
      <c r="F23" s="90">
        <f>SUM(F13:F22)</f>
        <v>0.15426997245179064</v>
      </c>
    </row>
    <row r="25" s="16" customFormat="1" ht="12.75">
      <c r="A25" s="16" t="s">
        <v>235</v>
      </c>
    </row>
    <row r="26" spans="1:10" s="1" customFormat="1" ht="35.25" customHeight="1">
      <c r="A26" s="322"/>
      <c r="B26" s="322" t="s">
        <v>23</v>
      </c>
      <c r="C26" s="322" t="s">
        <v>24</v>
      </c>
      <c r="D26" s="322" t="s">
        <v>25</v>
      </c>
      <c r="E26" s="322"/>
      <c r="F26" s="322" t="s">
        <v>29</v>
      </c>
      <c r="G26" s="322"/>
      <c r="H26" s="322" t="s">
        <v>30</v>
      </c>
      <c r="I26" s="322"/>
      <c r="J26" s="322"/>
    </row>
    <row r="27" spans="1:10" s="1" customFormat="1" ht="28.5" customHeight="1">
      <c r="A27" s="322"/>
      <c r="B27" s="322"/>
      <c r="C27" s="322"/>
      <c r="D27" s="2" t="s">
        <v>27</v>
      </c>
      <c r="E27" s="2" t="s">
        <v>34</v>
      </c>
      <c r="F27" s="2" t="s">
        <v>27</v>
      </c>
      <c r="G27" s="2" t="s">
        <v>26</v>
      </c>
      <c r="H27" s="2" t="s">
        <v>27</v>
      </c>
      <c r="I27" s="2" t="s">
        <v>26</v>
      </c>
      <c r="J27" s="2" t="s">
        <v>31</v>
      </c>
    </row>
    <row r="28" spans="1:10" ht="52.5">
      <c r="A28" s="13">
        <v>1</v>
      </c>
      <c r="B28" s="11" t="s">
        <v>32</v>
      </c>
      <c r="C28" s="13" t="s">
        <v>33</v>
      </c>
      <c r="D28" s="13"/>
      <c r="E28" s="13">
        <v>375</v>
      </c>
      <c r="F28" s="13"/>
      <c r="G28" s="13"/>
      <c r="H28" s="13"/>
      <c r="I28" s="13"/>
      <c r="J28" s="13"/>
    </row>
    <row r="29" spans="1:10" ht="39">
      <c r="A29" s="13"/>
      <c r="B29" s="11" t="s">
        <v>35</v>
      </c>
      <c r="C29" s="13" t="s">
        <v>33</v>
      </c>
      <c r="D29" s="13">
        <v>325</v>
      </c>
      <c r="E29" s="13">
        <v>325</v>
      </c>
      <c r="F29" s="13"/>
      <c r="G29" s="13"/>
      <c r="H29" s="13"/>
      <c r="I29" s="13"/>
      <c r="J29" s="13"/>
    </row>
    <row r="30" spans="1:10" ht="26.25">
      <c r="A30" s="13"/>
      <c r="B30" s="11" t="s">
        <v>36</v>
      </c>
      <c r="C30" s="13" t="s">
        <v>33</v>
      </c>
      <c r="D30" s="13">
        <v>375</v>
      </c>
      <c r="E30" s="13">
        <v>310</v>
      </c>
      <c r="F30" s="13">
        <f>'Техн.хар.'!R9+'Техн.хар.'!R10+'Техн.хар.'!R11+'Техн.хар.'!R12+'Техн.хар.'!R13+'Техн.хар.'!R14+'Техн.хар.'!R15+'Техн.хар.'!R16+'Техн.хар.'!R17+'Техн.хар.'!R18</f>
        <v>119</v>
      </c>
      <c r="G30" s="13"/>
      <c r="H30" s="91">
        <f>F30/D30</f>
        <v>0.31733333333333336</v>
      </c>
      <c r="I30" s="91">
        <f>G30/E30</f>
        <v>0</v>
      </c>
      <c r="J30" s="91">
        <f>I30+H30</f>
        <v>0.31733333333333336</v>
      </c>
    </row>
    <row r="31" spans="1:10" ht="39">
      <c r="A31" s="13"/>
      <c r="B31" s="11" t="s">
        <v>37</v>
      </c>
      <c r="C31" s="2" t="s">
        <v>38</v>
      </c>
      <c r="D31" s="13">
        <v>39000</v>
      </c>
      <c r="E31" s="13">
        <v>37000</v>
      </c>
      <c r="F31" s="244">
        <f>'Техн.хар.'!AM19</f>
        <v>0</v>
      </c>
      <c r="G31" s="244">
        <f>'Техн.хар.'!AN19</f>
        <v>0</v>
      </c>
      <c r="H31" s="91">
        <f>F31/D31</f>
        <v>0</v>
      </c>
      <c r="I31" s="91">
        <f>G31/E31</f>
        <v>0</v>
      </c>
      <c r="J31" s="91">
        <f>I31+H31</f>
        <v>0</v>
      </c>
    </row>
    <row r="32" spans="1:10" s="16" customFormat="1" ht="12.75">
      <c r="A32" s="92"/>
      <c r="B32" s="15" t="s">
        <v>39</v>
      </c>
      <c r="C32" s="92"/>
      <c r="D32" s="92"/>
      <c r="E32" s="92"/>
      <c r="F32" s="92"/>
      <c r="G32" s="92"/>
      <c r="H32" s="92"/>
      <c r="I32" s="92"/>
      <c r="J32" s="93">
        <f>SUM(J28:J31)</f>
        <v>0.31733333333333336</v>
      </c>
    </row>
    <row r="33" spans="1:10" ht="52.5">
      <c r="A33" s="13">
        <v>2</v>
      </c>
      <c r="B33" s="11" t="s">
        <v>40</v>
      </c>
      <c r="C33" s="13" t="s">
        <v>33</v>
      </c>
      <c r="D33" s="13">
        <v>1000</v>
      </c>
      <c r="E33" s="13">
        <v>1000</v>
      </c>
      <c r="F33" s="13"/>
      <c r="G33" s="13"/>
      <c r="H33" s="13"/>
      <c r="I33" s="13"/>
      <c r="J33" s="91"/>
    </row>
    <row r="34" spans="1:10" ht="26.25">
      <c r="A34" s="13"/>
      <c r="B34" s="11" t="s">
        <v>41</v>
      </c>
      <c r="C34" s="13" t="s">
        <v>33</v>
      </c>
      <c r="D34" s="13">
        <v>2250</v>
      </c>
      <c r="E34" s="13">
        <v>2200</v>
      </c>
      <c r="F34" s="13"/>
      <c r="G34" s="244">
        <f>'Техн.хар.'!AU19</f>
        <v>119</v>
      </c>
      <c r="H34" s="91">
        <f>F34/D34</f>
        <v>0</v>
      </c>
      <c r="I34" s="91">
        <f>G34/E34</f>
        <v>0.05409090909090909</v>
      </c>
      <c r="J34" s="91">
        <f>I34+H34</f>
        <v>0.05409090909090909</v>
      </c>
    </row>
    <row r="35" spans="1:10" ht="12.75">
      <c r="A35" s="13"/>
      <c r="B35" s="11" t="s">
        <v>42</v>
      </c>
      <c r="C35" s="13" t="s">
        <v>33</v>
      </c>
      <c r="D35" s="13">
        <v>50</v>
      </c>
      <c r="E35" s="13">
        <v>40</v>
      </c>
      <c r="F35" s="13"/>
      <c r="G35" s="13">
        <f>'Техн.хар.'!A18</f>
        <v>0</v>
      </c>
      <c r="H35" s="91">
        <f>F35/D35</f>
        <v>0</v>
      </c>
      <c r="I35" s="91">
        <f>G35/E35</f>
        <v>0</v>
      </c>
      <c r="J35" s="91">
        <f>I35+H35</f>
        <v>0</v>
      </c>
    </row>
    <row r="36" spans="1:10" ht="26.25">
      <c r="A36" s="13"/>
      <c r="B36" s="11" t="s">
        <v>43</v>
      </c>
      <c r="C36" s="4" t="s">
        <v>44</v>
      </c>
      <c r="D36" s="13">
        <v>150</v>
      </c>
      <c r="E36" s="13">
        <v>150</v>
      </c>
      <c r="F36" s="13"/>
      <c r="G36" s="13"/>
      <c r="H36" s="13"/>
      <c r="I36" s="13"/>
      <c r="J36" s="91"/>
    </row>
    <row r="37" spans="1:10" s="16" customFormat="1" ht="12.75">
      <c r="A37" s="92"/>
      <c r="B37" s="15" t="s">
        <v>45</v>
      </c>
      <c r="C37" s="17"/>
      <c r="D37" s="92"/>
      <c r="E37" s="92"/>
      <c r="F37" s="92"/>
      <c r="G37" s="92"/>
      <c r="H37" s="92"/>
      <c r="I37" s="92"/>
      <c r="J37" s="93">
        <f>SUM(J33:J36)</f>
        <v>0.05409090909090909</v>
      </c>
    </row>
    <row r="38" spans="1:10" s="16" customFormat="1" ht="12.75">
      <c r="A38" s="323" t="s">
        <v>22</v>
      </c>
      <c r="B38" s="323"/>
      <c r="C38" s="17"/>
      <c r="D38" s="92"/>
      <c r="E38" s="92"/>
      <c r="F38" s="92"/>
      <c r="G38" s="92"/>
      <c r="H38" s="92"/>
      <c r="I38" s="92"/>
      <c r="J38" s="93">
        <f>J37+J32</f>
        <v>0.37142424242424243</v>
      </c>
    </row>
    <row r="39" spans="1:10" s="24" customFormat="1" ht="9.75">
      <c r="A39" s="22" t="s">
        <v>48</v>
      </c>
      <c r="B39" s="23"/>
      <c r="D39" s="25"/>
      <c r="E39" s="25"/>
      <c r="F39" s="25"/>
      <c r="G39" s="25"/>
      <c r="H39" s="25"/>
      <c r="I39" s="25"/>
      <c r="J39" s="25"/>
    </row>
    <row r="40" spans="1:10" s="24" customFormat="1" ht="9.75">
      <c r="A40" s="22" t="s">
        <v>46</v>
      </c>
      <c r="B40" s="23"/>
      <c r="D40" s="25"/>
      <c r="E40" s="25"/>
      <c r="F40" s="25"/>
      <c r="G40" s="25"/>
      <c r="H40" s="25"/>
      <c r="I40" s="25"/>
      <c r="J40" s="25"/>
    </row>
    <row r="41" spans="1:10" s="24" customFormat="1" ht="9.75">
      <c r="A41" s="22" t="s">
        <v>47</v>
      </c>
      <c r="B41" s="23"/>
      <c r="D41" s="25"/>
      <c r="E41" s="25"/>
      <c r="F41" s="25"/>
      <c r="G41" s="25"/>
      <c r="H41" s="25"/>
      <c r="I41" s="25"/>
      <c r="J41" s="25"/>
    </row>
    <row r="42" spans="1:10" ht="12.75">
      <c r="A42" s="14"/>
      <c r="B42" s="12"/>
      <c r="D42" s="14"/>
      <c r="E42" s="14"/>
      <c r="F42" s="14"/>
      <c r="G42" s="14"/>
      <c r="H42" s="14"/>
      <c r="I42" s="14"/>
      <c r="J42" s="14"/>
    </row>
    <row r="43" spans="1:10" s="16" customFormat="1" ht="12.75">
      <c r="A43" s="253" t="s">
        <v>236</v>
      </c>
      <c r="B43" s="254"/>
      <c r="D43" s="252"/>
      <c r="E43" s="252"/>
      <c r="F43" s="252"/>
      <c r="G43" s="252"/>
      <c r="H43" s="252"/>
      <c r="I43" s="252"/>
      <c r="J43" s="252"/>
    </row>
    <row r="44" spans="1:12" s="182" customFormat="1" ht="12.75" customHeight="1">
      <c r="A44" s="317"/>
      <c r="B44" s="317"/>
      <c r="C44" s="313" t="s">
        <v>237</v>
      </c>
      <c r="D44" s="321" t="s">
        <v>238</v>
      </c>
      <c r="E44" s="321"/>
      <c r="F44" s="321"/>
      <c r="G44" s="313" t="s">
        <v>29</v>
      </c>
      <c r="H44" s="313"/>
      <c r="I44" s="313"/>
      <c r="J44" s="313" t="s">
        <v>30</v>
      </c>
      <c r="K44" s="313"/>
      <c r="L44" s="313"/>
    </row>
    <row r="45" spans="1:12" s="182" customFormat="1" ht="25.5" customHeight="1">
      <c r="A45" s="317"/>
      <c r="B45" s="317"/>
      <c r="C45" s="313"/>
      <c r="D45" s="239" t="s">
        <v>81</v>
      </c>
      <c r="E45" s="239" t="s">
        <v>239</v>
      </c>
      <c r="F45" s="239" t="s">
        <v>84</v>
      </c>
      <c r="G45" s="239" t="s">
        <v>81</v>
      </c>
      <c r="H45" s="239" t="s">
        <v>239</v>
      </c>
      <c r="I45" s="239" t="s">
        <v>84</v>
      </c>
      <c r="J45" s="239" t="s">
        <v>81</v>
      </c>
      <c r="K45" s="239" t="s">
        <v>239</v>
      </c>
      <c r="L45" s="239" t="s">
        <v>84</v>
      </c>
    </row>
    <row r="46" spans="1:12" s="182" customFormat="1" ht="25.5" customHeight="1">
      <c r="A46" s="238"/>
      <c r="B46" s="245"/>
      <c r="C46" s="238" t="s">
        <v>241</v>
      </c>
      <c r="D46" s="239"/>
      <c r="E46" s="239"/>
      <c r="F46" s="239"/>
      <c r="G46" s="239"/>
      <c r="H46" s="239"/>
      <c r="I46" s="239"/>
      <c r="J46" s="239"/>
      <c r="K46" s="239"/>
      <c r="L46" s="239"/>
    </row>
    <row r="47" spans="1:12" s="182" customFormat="1" ht="17.25" customHeight="1">
      <c r="A47" s="240"/>
      <c r="B47" s="314" t="s">
        <v>240</v>
      </c>
      <c r="C47" s="238" t="s">
        <v>242</v>
      </c>
      <c r="D47" s="238">
        <v>0.0685</v>
      </c>
      <c r="E47" s="238">
        <v>0.0685</v>
      </c>
      <c r="F47" s="238">
        <v>0.0685</v>
      </c>
      <c r="G47" s="238"/>
      <c r="H47" s="238"/>
      <c r="I47" s="238"/>
      <c r="J47" s="238"/>
      <c r="K47" s="238"/>
      <c r="L47" s="238"/>
    </row>
    <row r="48" spans="1:12" s="182" customFormat="1" ht="33.75" customHeight="1">
      <c r="A48" s="240"/>
      <c r="B48" s="315"/>
      <c r="C48" s="238"/>
      <c r="D48" s="238">
        <v>0.9</v>
      </c>
      <c r="E48" s="238">
        <v>1</v>
      </c>
      <c r="F48" s="238">
        <v>1.1</v>
      </c>
      <c r="G48" s="238"/>
      <c r="H48" s="238"/>
      <c r="I48" s="238"/>
      <c r="J48" s="238"/>
      <c r="K48" s="238"/>
      <c r="L48" s="238"/>
    </row>
    <row r="49" spans="1:12" s="182" customFormat="1" ht="30" customHeight="1">
      <c r="A49" s="240"/>
      <c r="B49" s="316"/>
      <c r="C49" s="238"/>
      <c r="D49" s="238"/>
      <c r="E49" s="238"/>
      <c r="F49" s="238"/>
      <c r="G49" s="238"/>
      <c r="H49" s="238"/>
      <c r="I49" s="238"/>
      <c r="J49" s="238"/>
      <c r="K49" s="238"/>
      <c r="L49" s="238"/>
    </row>
    <row r="50" spans="1:12" s="182" customFormat="1" ht="30" customHeight="1">
      <c r="A50" s="240"/>
      <c r="B50" s="314" t="s">
        <v>243</v>
      </c>
      <c r="C50" s="238" t="s">
        <v>241</v>
      </c>
      <c r="D50" s="238"/>
      <c r="E50" s="238"/>
      <c r="F50" s="238"/>
      <c r="G50" s="238"/>
      <c r="H50" s="238"/>
      <c r="I50" s="238"/>
      <c r="J50" s="238"/>
      <c r="K50" s="238"/>
      <c r="L50" s="238"/>
    </row>
    <row r="51" spans="1:12" s="182" customFormat="1" ht="27.75" customHeight="1">
      <c r="A51" s="240"/>
      <c r="B51" s="315"/>
      <c r="C51" s="238" t="s">
        <v>242</v>
      </c>
      <c r="D51" s="238">
        <v>0.0763</v>
      </c>
      <c r="E51" s="238">
        <v>0.0763</v>
      </c>
      <c r="F51" s="238">
        <v>0.0763</v>
      </c>
      <c r="G51" s="238"/>
      <c r="H51" s="238">
        <f>'Техн.хар.'!J10+'Техн.хар.'!J15+'Техн.хар.'!J16+'Техн.хар.'!J17+'Техн.хар.'!J18</f>
        <v>0</v>
      </c>
      <c r="I51" s="238">
        <f>'Техн.хар.'!K10+'Техн.хар.'!K15+'Техн.хар.'!K16+'Техн.хар.'!K17+'Техн.хар.'!K18</f>
        <v>780</v>
      </c>
      <c r="J51" s="238"/>
      <c r="K51" s="242">
        <f aca="true" t="shared" si="1" ref="K51:L53">H49*E49*E50/1000</f>
        <v>0</v>
      </c>
      <c r="L51" s="242">
        <f t="shared" si="1"/>
        <v>0</v>
      </c>
    </row>
    <row r="52" spans="1:12" s="182" customFormat="1" ht="24.75" customHeight="1">
      <c r="A52" s="240"/>
      <c r="B52" s="315"/>
      <c r="C52" s="238"/>
      <c r="D52" s="238">
        <v>0.9</v>
      </c>
      <c r="E52" s="238">
        <v>1</v>
      </c>
      <c r="F52" s="238">
        <v>1.1</v>
      </c>
      <c r="G52" s="238"/>
      <c r="H52" s="238"/>
      <c r="I52" s="238"/>
      <c r="J52" s="238"/>
      <c r="K52" s="242">
        <f t="shared" si="1"/>
        <v>0</v>
      </c>
      <c r="L52" s="242">
        <f t="shared" si="1"/>
        <v>0</v>
      </c>
    </row>
    <row r="53" spans="1:12" s="182" customFormat="1" ht="42" customHeight="1">
      <c r="A53" s="240"/>
      <c r="B53" s="316"/>
      <c r="C53" s="238"/>
      <c r="D53" s="238"/>
      <c r="E53" s="238"/>
      <c r="F53" s="238"/>
      <c r="G53" s="238"/>
      <c r="H53" s="238"/>
      <c r="I53" s="238"/>
      <c r="J53" s="238"/>
      <c r="K53" s="242">
        <f t="shared" si="1"/>
        <v>0</v>
      </c>
      <c r="L53" s="242">
        <f t="shared" si="1"/>
        <v>0.0654654</v>
      </c>
    </row>
    <row r="54" spans="1:12" s="182" customFormat="1" ht="27" customHeight="1">
      <c r="A54" s="240"/>
      <c r="B54" s="241"/>
      <c r="C54" s="238" t="s">
        <v>241</v>
      </c>
      <c r="D54" s="238"/>
      <c r="E54" s="238"/>
      <c r="F54" s="238"/>
      <c r="G54" s="238"/>
      <c r="H54" s="238"/>
      <c r="I54" s="238"/>
      <c r="J54" s="238"/>
      <c r="K54" s="242"/>
      <c r="L54" s="242"/>
    </row>
    <row r="55" spans="1:12" s="182" customFormat="1" ht="37.5" customHeight="1">
      <c r="A55" s="240"/>
      <c r="B55" s="314" t="s">
        <v>244</v>
      </c>
      <c r="C55" s="238" t="s">
        <v>242</v>
      </c>
      <c r="D55" s="238">
        <v>0.0595</v>
      </c>
      <c r="E55" s="238">
        <v>0.0595</v>
      </c>
      <c r="F55" s="238">
        <v>0.0595</v>
      </c>
      <c r="G55" s="238"/>
      <c r="H55" s="238">
        <f>'Техн.хар.'!K9+'Техн.хар.'!K11+'Техн.хар.'!K12+'Техн.хар.'!K13+'Техн.хар.'!K14</f>
        <v>780</v>
      </c>
      <c r="I55" s="238"/>
      <c r="J55" s="238"/>
      <c r="K55" s="238"/>
      <c r="L55" s="238"/>
    </row>
    <row r="56" spans="1:12" s="182" customFormat="1" ht="21" customHeight="1">
      <c r="A56" s="240"/>
      <c r="B56" s="315"/>
      <c r="C56" s="238"/>
      <c r="D56" s="238">
        <v>0.9</v>
      </c>
      <c r="E56" s="238">
        <v>1</v>
      </c>
      <c r="F56" s="238">
        <v>1.1</v>
      </c>
      <c r="G56" s="238"/>
      <c r="H56" s="238"/>
      <c r="I56" s="238"/>
      <c r="J56" s="238"/>
      <c r="K56" s="242">
        <f>H55*E55*E56/1000</f>
        <v>0.04641</v>
      </c>
      <c r="L56" s="242">
        <f>I55*F55*F56/1000</f>
        <v>0</v>
      </c>
    </row>
    <row r="57" spans="1:12" s="182" customFormat="1" ht="33.75" customHeight="1">
      <c r="A57" s="240"/>
      <c r="B57" s="316"/>
      <c r="C57" s="238"/>
      <c r="D57" s="238"/>
      <c r="E57" s="238"/>
      <c r="F57" s="238"/>
      <c r="G57" s="238"/>
      <c r="H57" s="238"/>
      <c r="I57" s="238"/>
      <c r="J57" s="238"/>
      <c r="K57" s="238">
        <f>H57*E55*E56</f>
        <v>0</v>
      </c>
      <c r="L57" s="238">
        <f>I57*F55*F56</f>
        <v>0</v>
      </c>
    </row>
    <row r="58" spans="1:12" s="16" customFormat="1" ht="12.75">
      <c r="A58" s="17"/>
      <c r="B58" s="15" t="s">
        <v>245</v>
      </c>
      <c r="C58" s="237"/>
      <c r="D58" s="237"/>
      <c r="E58" s="237"/>
      <c r="F58" s="237"/>
      <c r="G58" s="237"/>
      <c r="H58" s="26">
        <f>SUM(H48:H57)</f>
        <v>780</v>
      </c>
      <c r="I58" s="26">
        <f>SUM(I48:I57)</f>
        <v>780</v>
      </c>
      <c r="J58" s="237"/>
      <c r="K58" s="26">
        <f>SUM(K48:K57)</f>
        <v>0.04641</v>
      </c>
      <c r="L58" s="26">
        <f>SUM(L48:L57)</f>
        <v>0.0654654</v>
      </c>
    </row>
    <row r="59" s="182" customFormat="1" ht="12.75"/>
    <row r="60" s="16" customFormat="1" ht="12.75">
      <c r="A60" s="16" t="s">
        <v>247</v>
      </c>
    </row>
    <row r="61" spans="1:15" s="182" customFormat="1" ht="27.75" customHeight="1">
      <c r="A61" s="317"/>
      <c r="B61" s="325" t="s">
        <v>23</v>
      </c>
      <c r="C61" s="313" t="s">
        <v>237</v>
      </c>
      <c r="D61" s="318" t="s">
        <v>252</v>
      </c>
      <c r="E61" s="319"/>
      <c r="F61" s="320"/>
      <c r="G61" s="318" t="s">
        <v>253</v>
      </c>
      <c r="H61" s="319"/>
      <c r="I61" s="320"/>
      <c r="J61" s="318" t="s">
        <v>254</v>
      </c>
      <c r="K61" s="319"/>
      <c r="L61" s="320"/>
      <c r="M61" s="313" t="s">
        <v>30</v>
      </c>
      <c r="N61" s="313"/>
      <c r="O61" s="313"/>
    </row>
    <row r="62" spans="1:15" s="182" customFormat="1" ht="12.75">
      <c r="A62" s="317"/>
      <c r="B62" s="326"/>
      <c r="C62" s="313"/>
      <c r="D62" s="239" t="s">
        <v>81</v>
      </c>
      <c r="E62" s="239" t="s">
        <v>251</v>
      </c>
      <c r="F62" s="239" t="s">
        <v>84</v>
      </c>
      <c r="G62" s="239" t="s">
        <v>81</v>
      </c>
      <c r="H62" s="239" t="s">
        <v>251</v>
      </c>
      <c r="I62" s="239" t="s">
        <v>84</v>
      </c>
      <c r="J62" s="239" t="s">
        <v>81</v>
      </c>
      <c r="K62" s="239" t="s">
        <v>251</v>
      </c>
      <c r="L62" s="239" t="s">
        <v>84</v>
      </c>
      <c r="M62" s="239" t="s">
        <v>81</v>
      </c>
      <c r="N62" s="239" t="s">
        <v>251</v>
      </c>
      <c r="O62" s="239" t="s">
        <v>84</v>
      </c>
    </row>
    <row r="63" spans="1:15" s="182" customFormat="1" ht="18" customHeight="1">
      <c r="A63" s="240"/>
      <c r="B63" s="314" t="s">
        <v>309</v>
      </c>
      <c r="C63" s="238" t="s">
        <v>248</v>
      </c>
      <c r="D63" s="238"/>
      <c r="E63" s="238">
        <f>'Техн.хар.'!S9</f>
        <v>0</v>
      </c>
      <c r="F63" s="238"/>
      <c r="G63" s="238"/>
      <c r="H63" s="246">
        <f>'Техн.хар.'!T19</f>
        <v>5620.799999999999</v>
      </c>
      <c r="I63" s="238"/>
      <c r="J63" s="238"/>
      <c r="K63" s="238"/>
      <c r="L63" s="238"/>
      <c r="M63" s="238"/>
      <c r="N63" s="238"/>
      <c r="O63" s="238"/>
    </row>
    <row r="64" spans="1:15" s="182" customFormat="1" ht="26.25">
      <c r="A64" s="240"/>
      <c r="B64" s="315"/>
      <c r="C64" s="243" t="s">
        <v>249</v>
      </c>
      <c r="D64" s="238">
        <v>0.00376</v>
      </c>
      <c r="E64" s="238">
        <v>0.00376</v>
      </c>
      <c r="F64" s="238">
        <v>0.00376</v>
      </c>
      <c r="G64" s="238">
        <v>0.00376</v>
      </c>
      <c r="H64" s="238">
        <v>0.00376</v>
      </c>
      <c r="I64" s="238">
        <v>0.00376</v>
      </c>
      <c r="J64" s="238">
        <v>0.00376</v>
      </c>
      <c r="K64" s="238">
        <v>0.00376</v>
      </c>
      <c r="L64" s="238">
        <v>0.00376</v>
      </c>
      <c r="M64" s="238"/>
      <c r="N64" s="238"/>
      <c r="O64" s="238"/>
    </row>
    <row r="65" spans="1:15" s="182" customFormat="1" ht="24" customHeight="1">
      <c r="A65" s="240"/>
      <c r="B65" s="315"/>
      <c r="C65" s="238"/>
      <c r="D65" s="238">
        <v>0.9</v>
      </c>
      <c r="E65" s="238">
        <v>1</v>
      </c>
      <c r="F65" s="238">
        <v>1.1</v>
      </c>
      <c r="G65" s="238">
        <v>0.9</v>
      </c>
      <c r="H65" s="238">
        <v>1</v>
      </c>
      <c r="I65" s="238">
        <v>1.1</v>
      </c>
      <c r="J65" s="238">
        <v>0.9</v>
      </c>
      <c r="K65" s="238">
        <v>1</v>
      </c>
      <c r="L65" s="238">
        <v>1.1</v>
      </c>
      <c r="M65" s="238"/>
      <c r="N65" s="238"/>
      <c r="O65" s="238"/>
    </row>
    <row r="66" spans="2:15" s="182" customFormat="1" ht="28.5" customHeight="1">
      <c r="B66" s="316"/>
      <c r="C66" s="238"/>
      <c r="D66" s="238">
        <f aca="true" t="shared" si="2" ref="D66:L66">D63*D64*D65/1000</f>
        <v>0</v>
      </c>
      <c r="E66" s="246">
        <f t="shared" si="2"/>
        <v>0</v>
      </c>
      <c r="F66" s="246">
        <f t="shared" si="2"/>
        <v>0</v>
      </c>
      <c r="G66" s="246">
        <f t="shared" si="2"/>
        <v>0</v>
      </c>
      <c r="H66" s="246">
        <f t="shared" si="2"/>
        <v>0.021134207999999998</v>
      </c>
      <c r="I66" s="246">
        <f t="shared" si="2"/>
        <v>0</v>
      </c>
      <c r="J66" s="246">
        <f t="shared" si="2"/>
        <v>0</v>
      </c>
      <c r="K66" s="246">
        <f t="shared" si="2"/>
        <v>0</v>
      </c>
      <c r="L66" s="246">
        <f t="shared" si="2"/>
        <v>0</v>
      </c>
      <c r="M66" s="246">
        <f>J66+G66+D66</f>
        <v>0</v>
      </c>
      <c r="N66" s="246">
        <f>K66+H66+E66</f>
        <v>0.021134207999999998</v>
      </c>
      <c r="O66" s="246">
        <f>L66+I66+F66</f>
        <v>0</v>
      </c>
    </row>
    <row r="67" spans="1:15" s="182" customFormat="1" ht="27.75" customHeight="1">
      <c r="A67" s="240"/>
      <c r="B67" s="314" t="s">
        <v>310</v>
      </c>
      <c r="C67" s="238" t="s">
        <v>248</v>
      </c>
      <c r="D67" s="246"/>
      <c r="E67" s="246"/>
      <c r="F67" s="246"/>
      <c r="G67" s="246"/>
      <c r="H67" s="246">
        <f>H63</f>
        <v>5620.799999999999</v>
      </c>
      <c r="I67" s="246"/>
      <c r="J67" s="246"/>
      <c r="K67" s="246"/>
      <c r="L67" s="246"/>
      <c r="M67" s="238"/>
      <c r="N67" s="238"/>
      <c r="O67" s="238"/>
    </row>
    <row r="68" spans="1:15" s="182" customFormat="1" ht="26.25" customHeight="1">
      <c r="A68" s="240"/>
      <c r="B68" s="315"/>
      <c r="C68" s="243" t="s">
        <v>249</v>
      </c>
      <c r="D68" s="238">
        <v>0.0227</v>
      </c>
      <c r="E68" s="238">
        <v>0.0227</v>
      </c>
      <c r="F68" s="238">
        <v>0.0227</v>
      </c>
      <c r="G68" s="238">
        <v>0.0227</v>
      </c>
      <c r="H68" s="238">
        <v>0.0227</v>
      </c>
      <c r="I68" s="238">
        <v>0.0227</v>
      </c>
      <c r="J68" s="238">
        <v>0.0227</v>
      </c>
      <c r="K68" s="238">
        <v>0.0227</v>
      </c>
      <c r="L68" s="238">
        <v>0.0227</v>
      </c>
      <c r="M68" s="238"/>
      <c r="N68" s="238"/>
      <c r="O68" s="238"/>
    </row>
    <row r="69" spans="1:15" s="182" customFormat="1" ht="21.75" customHeight="1">
      <c r="A69" s="240"/>
      <c r="B69" s="315"/>
      <c r="C69" s="238"/>
      <c r="D69" s="238">
        <v>0.9</v>
      </c>
      <c r="E69" s="238">
        <v>1</v>
      </c>
      <c r="F69" s="238">
        <v>1.1</v>
      </c>
      <c r="G69" s="238">
        <v>0.9</v>
      </c>
      <c r="H69" s="238">
        <v>1</v>
      </c>
      <c r="I69" s="238">
        <v>1.1</v>
      </c>
      <c r="J69" s="238">
        <v>0.9</v>
      </c>
      <c r="K69" s="238">
        <v>1</v>
      </c>
      <c r="L69" s="238">
        <v>1.1</v>
      </c>
      <c r="M69" s="238"/>
      <c r="N69" s="242"/>
      <c r="O69" s="242"/>
    </row>
    <row r="70" spans="1:15" s="182" customFormat="1" ht="21.75" customHeight="1">
      <c r="A70" s="240"/>
      <c r="B70" s="316"/>
      <c r="C70" s="238"/>
      <c r="D70" s="238">
        <f aca="true" t="shared" si="3" ref="D70:L70">D67*D68*D69/1000</f>
        <v>0</v>
      </c>
      <c r="E70" s="246">
        <f t="shared" si="3"/>
        <v>0</v>
      </c>
      <c r="F70" s="246">
        <f t="shared" si="3"/>
        <v>0</v>
      </c>
      <c r="G70" s="246">
        <f t="shared" si="3"/>
        <v>0</v>
      </c>
      <c r="H70" s="246">
        <f t="shared" si="3"/>
        <v>0.12759215999999998</v>
      </c>
      <c r="I70" s="246">
        <f t="shared" si="3"/>
        <v>0</v>
      </c>
      <c r="J70" s="246">
        <f t="shared" si="3"/>
        <v>0</v>
      </c>
      <c r="K70" s="246">
        <f t="shared" si="3"/>
        <v>0</v>
      </c>
      <c r="L70" s="246">
        <f t="shared" si="3"/>
        <v>0</v>
      </c>
      <c r="M70" s="246">
        <f>J70+G70+D70</f>
        <v>0</v>
      </c>
      <c r="N70" s="246">
        <f>K70+H70+E70</f>
        <v>0.12759215999999998</v>
      </c>
      <c r="O70" s="246">
        <f>L70+I70+F70</f>
        <v>0</v>
      </c>
    </row>
    <row r="71" spans="1:15" s="182" customFormat="1" ht="18.75" customHeight="1">
      <c r="A71" s="240"/>
      <c r="B71" s="314" t="s">
        <v>317</v>
      </c>
      <c r="C71" s="238" t="s">
        <v>241</v>
      </c>
      <c r="D71" s="246"/>
      <c r="E71" s="246"/>
      <c r="F71" s="246"/>
      <c r="G71" s="246"/>
      <c r="H71" s="246">
        <f>H63</f>
        <v>5620.799999999999</v>
      </c>
      <c r="I71" s="246"/>
      <c r="J71" s="246"/>
      <c r="K71" s="246"/>
      <c r="L71" s="246"/>
      <c r="M71" s="238"/>
      <c r="N71" s="242"/>
      <c r="O71" s="242"/>
    </row>
    <row r="72" spans="1:15" s="182" customFormat="1" ht="18" customHeight="1">
      <c r="A72" s="240"/>
      <c r="B72" s="315"/>
      <c r="C72" s="238" t="s">
        <v>242</v>
      </c>
      <c r="D72" s="238">
        <v>0.02048</v>
      </c>
      <c r="E72" s="238">
        <v>0.02048</v>
      </c>
      <c r="F72" s="238">
        <v>0.02048</v>
      </c>
      <c r="G72" s="238">
        <v>0.02048</v>
      </c>
      <c r="H72" s="238">
        <v>0.02048</v>
      </c>
      <c r="I72" s="238">
        <v>0.02048</v>
      </c>
      <c r="J72" s="238">
        <v>0.02048</v>
      </c>
      <c r="K72" s="238">
        <v>0.02048</v>
      </c>
      <c r="L72" s="238">
        <v>0.02048</v>
      </c>
      <c r="M72" s="238"/>
      <c r="N72" s="238"/>
      <c r="O72" s="238"/>
    </row>
    <row r="73" spans="1:15" s="182" customFormat="1" ht="19.5" customHeight="1">
      <c r="A73" s="240"/>
      <c r="B73" s="315"/>
      <c r="C73" s="238"/>
      <c r="D73" s="238">
        <v>0.9</v>
      </c>
      <c r="E73" s="238">
        <v>1</v>
      </c>
      <c r="F73" s="238">
        <v>1.1</v>
      </c>
      <c r="G73" s="238">
        <v>0.9</v>
      </c>
      <c r="H73" s="238">
        <v>1</v>
      </c>
      <c r="I73" s="238">
        <v>1.1</v>
      </c>
      <c r="J73" s="238">
        <v>0.9</v>
      </c>
      <c r="K73" s="238">
        <v>1</v>
      </c>
      <c r="L73" s="238">
        <v>1.1</v>
      </c>
      <c r="M73" s="238"/>
      <c r="N73" s="242"/>
      <c r="O73" s="242"/>
    </row>
    <row r="74" spans="1:15" s="182" customFormat="1" ht="25.5" customHeight="1">
      <c r="A74" s="240"/>
      <c r="B74" s="316"/>
      <c r="C74" s="238"/>
      <c r="D74" s="238">
        <f aca="true" t="shared" si="4" ref="D74:L74">D71*D72*D73/1000</f>
        <v>0</v>
      </c>
      <c r="E74" s="246">
        <f t="shared" si="4"/>
        <v>0</v>
      </c>
      <c r="F74" s="246">
        <f t="shared" si="4"/>
        <v>0</v>
      </c>
      <c r="G74" s="246">
        <f t="shared" si="4"/>
        <v>0</v>
      </c>
      <c r="H74" s="246">
        <f t="shared" si="4"/>
        <v>0.11511398399999999</v>
      </c>
      <c r="I74" s="246">
        <f t="shared" si="4"/>
        <v>0</v>
      </c>
      <c r="J74" s="246">
        <f t="shared" si="4"/>
        <v>0</v>
      </c>
      <c r="K74" s="246">
        <f t="shared" si="4"/>
        <v>0</v>
      </c>
      <c r="L74" s="246">
        <f t="shared" si="4"/>
        <v>0</v>
      </c>
      <c r="M74" s="246">
        <f>J74+G74+D74</f>
        <v>0</v>
      </c>
      <c r="N74" s="246">
        <f>K74+H74+E74</f>
        <v>0.11511398399999999</v>
      </c>
      <c r="O74" s="246">
        <f>L74+I74+F74</f>
        <v>0</v>
      </c>
    </row>
    <row r="75" spans="1:15" s="182" customFormat="1" ht="24.75" customHeight="1">
      <c r="A75" s="240"/>
      <c r="B75" s="314" t="s">
        <v>311</v>
      </c>
      <c r="C75" s="238"/>
      <c r="D75" s="246"/>
      <c r="E75" s="246"/>
      <c r="F75" s="246"/>
      <c r="G75" s="246"/>
      <c r="H75" s="246">
        <f>H63</f>
        <v>5620.799999999999</v>
      </c>
      <c r="I75" s="246"/>
      <c r="J75" s="246"/>
      <c r="K75" s="246"/>
      <c r="L75" s="246"/>
      <c r="M75" s="238"/>
      <c r="N75" s="238"/>
      <c r="O75" s="238"/>
    </row>
    <row r="76" spans="1:15" s="182" customFormat="1" ht="21.75" customHeight="1">
      <c r="A76" s="240"/>
      <c r="B76" s="315"/>
      <c r="C76" s="238" t="s">
        <v>241</v>
      </c>
      <c r="D76" s="238">
        <v>0.03065</v>
      </c>
      <c r="E76" s="238">
        <v>0.03065</v>
      </c>
      <c r="F76" s="238">
        <v>0.03065</v>
      </c>
      <c r="G76" s="238">
        <v>0.03065</v>
      </c>
      <c r="H76" s="238">
        <v>0.03065</v>
      </c>
      <c r="I76" s="238">
        <v>0.03065</v>
      </c>
      <c r="J76" s="238">
        <v>0.03065</v>
      </c>
      <c r="K76" s="238">
        <v>0.03065</v>
      </c>
      <c r="L76" s="238">
        <v>0.03065</v>
      </c>
      <c r="M76" s="238"/>
      <c r="N76" s="238"/>
      <c r="O76" s="238"/>
    </row>
    <row r="77" spans="1:15" s="182" customFormat="1" ht="24.75" customHeight="1">
      <c r="A77" s="240"/>
      <c r="B77" s="315"/>
      <c r="C77" s="238" t="s">
        <v>242</v>
      </c>
      <c r="D77" s="238">
        <v>0.9</v>
      </c>
      <c r="E77" s="238">
        <v>1</v>
      </c>
      <c r="F77" s="238">
        <v>1.1</v>
      </c>
      <c r="G77" s="238">
        <v>0.9</v>
      </c>
      <c r="H77" s="238">
        <v>1</v>
      </c>
      <c r="I77" s="238">
        <v>1.1</v>
      </c>
      <c r="J77" s="238">
        <v>0.9</v>
      </c>
      <c r="K77" s="238">
        <v>1</v>
      </c>
      <c r="L77" s="238">
        <v>1.1</v>
      </c>
      <c r="M77" s="238"/>
      <c r="N77" s="242"/>
      <c r="O77" s="242"/>
    </row>
    <row r="78" spans="1:15" s="182" customFormat="1" ht="18.75" customHeight="1">
      <c r="A78" s="240"/>
      <c r="B78" s="316"/>
      <c r="C78" s="238"/>
      <c r="D78" s="238">
        <f aca="true" t="shared" si="5" ref="D78:L78">D75*D76*D77/1000</f>
        <v>0</v>
      </c>
      <c r="E78" s="246">
        <f t="shared" si="5"/>
        <v>0</v>
      </c>
      <c r="F78" s="246">
        <f t="shared" si="5"/>
        <v>0</v>
      </c>
      <c r="G78" s="246">
        <f t="shared" si="5"/>
        <v>0</v>
      </c>
      <c r="H78" s="246">
        <f t="shared" si="5"/>
        <v>0.17227752</v>
      </c>
      <c r="I78" s="246">
        <f t="shared" si="5"/>
        <v>0</v>
      </c>
      <c r="J78" s="246">
        <f t="shared" si="5"/>
        <v>0</v>
      </c>
      <c r="K78" s="246">
        <f t="shared" si="5"/>
        <v>0</v>
      </c>
      <c r="L78" s="246">
        <f t="shared" si="5"/>
        <v>0</v>
      </c>
      <c r="M78" s="246">
        <f>J78+G78+D78</f>
        <v>0</v>
      </c>
      <c r="N78" s="246">
        <f>K78+H78+E78</f>
        <v>0.17227752</v>
      </c>
      <c r="O78" s="246">
        <f>L78+I78+F78</f>
        <v>0</v>
      </c>
    </row>
    <row r="79" spans="1:15" s="182" customFormat="1" ht="18.75" customHeight="1">
      <c r="A79" s="240"/>
      <c r="B79" s="241"/>
      <c r="C79" s="238" t="s">
        <v>241</v>
      </c>
      <c r="D79" s="246"/>
      <c r="E79" s="246"/>
      <c r="F79" s="246"/>
      <c r="G79" s="246"/>
      <c r="H79" s="246">
        <f>H75</f>
        <v>5620.799999999999</v>
      </c>
      <c r="I79" s="246"/>
      <c r="J79" s="246"/>
      <c r="K79" s="246"/>
      <c r="L79" s="246"/>
      <c r="M79" s="238"/>
      <c r="N79" s="238"/>
      <c r="O79" s="238"/>
    </row>
    <row r="80" spans="1:15" s="182" customFormat="1" ht="27.75" customHeight="1">
      <c r="A80" s="240"/>
      <c r="B80" s="314" t="s">
        <v>312</v>
      </c>
      <c r="C80" s="238" t="s">
        <v>242</v>
      </c>
      <c r="D80" s="238">
        <v>0.027</v>
      </c>
      <c r="E80" s="238">
        <v>0.027</v>
      </c>
      <c r="F80" s="238">
        <v>0.027</v>
      </c>
      <c r="G80" s="238">
        <v>0.027</v>
      </c>
      <c r="H80" s="238">
        <v>0.027</v>
      </c>
      <c r="I80" s="238">
        <v>0.027</v>
      </c>
      <c r="J80" s="238">
        <v>0.027</v>
      </c>
      <c r="K80" s="238">
        <v>0.027</v>
      </c>
      <c r="L80" s="238">
        <v>0.027</v>
      </c>
      <c r="M80" s="238"/>
      <c r="N80" s="238"/>
      <c r="O80" s="238"/>
    </row>
    <row r="81" spans="1:15" s="182" customFormat="1" ht="24.75" customHeight="1">
      <c r="A81" s="240"/>
      <c r="B81" s="315"/>
      <c r="C81" s="238"/>
      <c r="D81" s="238">
        <v>0.9</v>
      </c>
      <c r="E81" s="238">
        <v>1</v>
      </c>
      <c r="F81" s="238">
        <v>1.1</v>
      </c>
      <c r="G81" s="238">
        <v>0.9</v>
      </c>
      <c r="H81" s="238">
        <v>1</v>
      </c>
      <c r="I81" s="238">
        <v>1.1</v>
      </c>
      <c r="J81" s="238">
        <v>0.9</v>
      </c>
      <c r="K81" s="238">
        <v>1</v>
      </c>
      <c r="L81" s="238">
        <v>1.1</v>
      </c>
      <c r="M81" s="238"/>
      <c r="N81" s="242"/>
      <c r="O81" s="242"/>
    </row>
    <row r="82" spans="1:15" s="182" customFormat="1" ht="25.5" customHeight="1">
      <c r="A82" s="240"/>
      <c r="B82" s="316"/>
      <c r="C82" s="238"/>
      <c r="D82" s="238">
        <f aca="true" t="shared" si="6" ref="D82:L82">D79*D80*D81/1000</f>
        <v>0</v>
      </c>
      <c r="E82" s="246">
        <f t="shared" si="6"/>
        <v>0</v>
      </c>
      <c r="F82" s="246">
        <f t="shared" si="6"/>
        <v>0</v>
      </c>
      <c r="G82" s="246">
        <f t="shared" si="6"/>
        <v>0</v>
      </c>
      <c r="H82" s="246">
        <f t="shared" si="6"/>
        <v>0.1517616</v>
      </c>
      <c r="I82" s="246">
        <f t="shared" si="6"/>
        <v>0</v>
      </c>
      <c r="J82" s="246">
        <f t="shared" si="6"/>
        <v>0</v>
      </c>
      <c r="K82" s="246">
        <f t="shared" si="6"/>
        <v>0</v>
      </c>
      <c r="L82" s="246">
        <f t="shared" si="6"/>
        <v>0</v>
      </c>
      <c r="M82" s="246">
        <f>J82+G82+D82</f>
        <v>0</v>
      </c>
      <c r="N82" s="246">
        <f>K82+H82+E82</f>
        <v>0.1517616</v>
      </c>
      <c r="O82" s="246">
        <f>L82+I82+F82</f>
        <v>0</v>
      </c>
    </row>
    <row r="83" spans="1:15" s="182" customFormat="1" ht="19.5" customHeight="1">
      <c r="A83" s="240"/>
      <c r="B83" s="241"/>
      <c r="C83" s="238" t="s">
        <v>241</v>
      </c>
      <c r="D83" s="246"/>
      <c r="E83" s="246"/>
      <c r="F83" s="246"/>
      <c r="G83" s="246"/>
      <c r="H83" s="246">
        <f>H79</f>
        <v>5620.799999999999</v>
      </c>
      <c r="I83" s="246"/>
      <c r="J83" s="246"/>
      <c r="K83" s="246"/>
      <c r="L83" s="246"/>
      <c r="M83" s="238"/>
      <c r="N83" s="238"/>
      <c r="O83" s="238"/>
    </row>
    <row r="84" spans="1:15" s="182" customFormat="1" ht="27.75" customHeight="1">
      <c r="A84" s="240"/>
      <c r="B84" s="314" t="s">
        <v>313</v>
      </c>
      <c r="C84" s="238" t="s">
        <v>242</v>
      </c>
      <c r="D84" s="238">
        <v>0.02493</v>
      </c>
      <c r="E84" s="238">
        <v>0.02493</v>
      </c>
      <c r="F84" s="238">
        <v>0.02493</v>
      </c>
      <c r="G84" s="238">
        <v>0.02493</v>
      </c>
      <c r="H84" s="238">
        <v>0.02493</v>
      </c>
      <c r="I84" s="238">
        <v>0.02493</v>
      </c>
      <c r="J84" s="238">
        <v>0.02493</v>
      </c>
      <c r="K84" s="238">
        <v>0.02493</v>
      </c>
      <c r="L84" s="238">
        <v>0.02493</v>
      </c>
      <c r="M84" s="238"/>
      <c r="N84" s="238"/>
      <c r="O84" s="238"/>
    </row>
    <row r="85" spans="1:15" s="182" customFormat="1" ht="24.75" customHeight="1">
      <c r="A85" s="240"/>
      <c r="B85" s="315"/>
      <c r="C85" s="238"/>
      <c r="D85" s="238">
        <v>0.9</v>
      </c>
      <c r="E85" s="238">
        <v>1</v>
      </c>
      <c r="F85" s="238">
        <v>1.1</v>
      </c>
      <c r="G85" s="238">
        <v>0.9</v>
      </c>
      <c r="H85" s="238">
        <v>1</v>
      </c>
      <c r="I85" s="238">
        <v>1.1</v>
      </c>
      <c r="J85" s="238">
        <v>0.9</v>
      </c>
      <c r="K85" s="238">
        <v>1</v>
      </c>
      <c r="L85" s="238">
        <v>1.1</v>
      </c>
      <c r="M85" s="238"/>
      <c r="N85" s="242"/>
      <c r="O85" s="242"/>
    </row>
    <row r="86" spans="1:15" s="182" customFormat="1" ht="25.5" customHeight="1">
      <c r="A86" s="240"/>
      <c r="B86" s="316"/>
      <c r="C86" s="238"/>
      <c r="D86" s="238">
        <f aca="true" t="shared" si="7" ref="D86:L86">D83*D84*D85/1000</f>
        <v>0</v>
      </c>
      <c r="E86" s="246">
        <f t="shared" si="7"/>
        <v>0</v>
      </c>
      <c r="F86" s="246">
        <f t="shared" si="7"/>
        <v>0</v>
      </c>
      <c r="G86" s="246">
        <f t="shared" si="7"/>
        <v>0</v>
      </c>
      <c r="H86" s="246">
        <f t="shared" si="7"/>
        <v>0.140126544</v>
      </c>
      <c r="I86" s="246">
        <f t="shared" si="7"/>
        <v>0</v>
      </c>
      <c r="J86" s="246">
        <f t="shared" si="7"/>
        <v>0</v>
      </c>
      <c r="K86" s="246">
        <f t="shared" si="7"/>
        <v>0</v>
      </c>
      <c r="L86" s="246">
        <f t="shared" si="7"/>
        <v>0</v>
      </c>
      <c r="M86" s="246">
        <f>J86+G86+D86</f>
        <v>0</v>
      </c>
      <c r="N86" s="246">
        <f>K86+H86+E86</f>
        <v>0.140126544</v>
      </c>
      <c r="O86" s="246">
        <f>L86+I86+F86</f>
        <v>0</v>
      </c>
    </row>
    <row r="87" spans="1:15" s="182" customFormat="1" ht="25.5" customHeight="1">
      <c r="A87" s="240"/>
      <c r="B87" s="241"/>
      <c r="C87" s="238" t="s">
        <v>241</v>
      </c>
      <c r="D87" s="246"/>
      <c r="E87" s="246"/>
      <c r="F87" s="246"/>
      <c r="G87" s="246"/>
      <c r="H87" s="246">
        <f>H83</f>
        <v>5620.799999999999</v>
      </c>
      <c r="I87" s="246"/>
      <c r="J87" s="246"/>
      <c r="K87" s="246"/>
      <c r="L87" s="246"/>
      <c r="M87" s="238"/>
      <c r="N87" s="238"/>
      <c r="O87" s="238"/>
    </row>
    <row r="88" spans="1:15" s="182" customFormat="1" ht="27.75" customHeight="1">
      <c r="A88" s="240"/>
      <c r="B88" s="314" t="s">
        <v>314</v>
      </c>
      <c r="C88" s="238" t="s">
        <v>242</v>
      </c>
      <c r="D88" s="238">
        <v>0.0197</v>
      </c>
      <c r="E88" s="238">
        <v>0.0197</v>
      </c>
      <c r="F88" s="238">
        <v>0.0197</v>
      </c>
      <c r="G88" s="238">
        <v>0.0197</v>
      </c>
      <c r="H88" s="238">
        <v>0.0197</v>
      </c>
      <c r="I88" s="238">
        <v>0.0197</v>
      </c>
      <c r="J88" s="238">
        <v>0.0197</v>
      </c>
      <c r="K88" s="238">
        <v>0.0197</v>
      </c>
      <c r="L88" s="238">
        <v>0.0197</v>
      </c>
      <c r="M88" s="238"/>
      <c r="N88" s="238"/>
      <c r="O88" s="238"/>
    </row>
    <row r="89" spans="1:15" s="182" customFormat="1" ht="24.75" customHeight="1">
      <c r="A89" s="240"/>
      <c r="B89" s="315"/>
      <c r="C89" s="238"/>
      <c r="D89" s="238">
        <v>0.9</v>
      </c>
      <c r="E89" s="238">
        <v>1</v>
      </c>
      <c r="F89" s="238">
        <v>1.1</v>
      </c>
      <c r="G89" s="238">
        <v>0.9</v>
      </c>
      <c r="H89" s="238">
        <v>1</v>
      </c>
      <c r="I89" s="238">
        <v>1.1</v>
      </c>
      <c r="J89" s="238">
        <v>0.9</v>
      </c>
      <c r="K89" s="238">
        <v>1</v>
      </c>
      <c r="L89" s="238">
        <v>1.1</v>
      </c>
      <c r="M89" s="238"/>
      <c r="N89" s="242"/>
      <c r="O89" s="242"/>
    </row>
    <row r="90" spans="1:15" s="182" customFormat="1" ht="25.5" customHeight="1">
      <c r="A90" s="240"/>
      <c r="B90" s="316"/>
      <c r="C90" s="238"/>
      <c r="D90" s="238">
        <f aca="true" t="shared" si="8" ref="D90:L90">D87*D88*D89/1000</f>
        <v>0</v>
      </c>
      <c r="E90" s="246">
        <f t="shared" si="8"/>
        <v>0</v>
      </c>
      <c r="F90" s="246">
        <f t="shared" si="8"/>
        <v>0</v>
      </c>
      <c r="G90" s="246">
        <f t="shared" si="8"/>
        <v>0</v>
      </c>
      <c r="H90" s="246">
        <f t="shared" si="8"/>
        <v>0.11072975999999998</v>
      </c>
      <c r="I90" s="246">
        <f t="shared" si="8"/>
        <v>0</v>
      </c>
      <c r="J90" s="246">
        <f t="shared" si="8"/>
        <v>0</v>
      </c>
      <c r="K90" s="246">
        <f t="shared" si="8"/>
        <v>0</v>
      </c>
      <c r="L90" s="246">
        <f t="shared" si="8"/>
        <v>0</v>
      </c>
      <c r="M90" s="246">
        <f>J90+G90+D90</f>
        <v>0</v>
      </c>
      <c r="N90" s="246">
        <f>K90+H90+E90</f>
        <v>0.11072975999999998</v>
      </c>
      <c r="O90" s="246">
        <f>L90+I90+F90</f>
        <v>0</v>
      </c>
    </row>
    <row r="91" spans="1:15" s="182" customFormat="1" ht="25.5" customHeight="1">
      <c r="A91" s="240"/>
      <c r="B91" s="241"/>
      <c r="C91" s="238" t="s">
        <v>241</v>
      </c>
      <c r="D91" s="246"/>
      <c r="E91" s="246"/>
      <c r="F91" s="246"/>
      <c r="G91" s="246"/>
      <c r="H91" s="246">
        <f>H87</f>
        <v>5620.799999999999</v>
      </c>
      <c r="I91" s="246"/>
      <c r="J91" s="246"/>
      <c r="K91" s="246"/>
      <c r="L91" s="246"/>
      <c r="M91" s="238"/>
      <c r="N91" s="238"/>
      <c r="O91" s="238"/>
    </row>
    <row r="92" spans="1:15" s="182" customFormat="1" ht="27.75" customHeight="1">
      <c r="A92" s="240"/>
      <c r="B92" s="314" t="s">
        <v>315</v>
      </c>
      <c r="C92" s="238" t="s">
        <v>242</v>
      </c>
      <c r="D92" s="238">
        <v>0.01631</v>
      </c>
      <c r="E92" s="238">
        <v>0.01631</v>
      </c>
      <c r="F92" s="238">
        <v>0.01631</v>
      </c>
      <c r="G92" s="238">
        <v>0.01631</v>
      </c>
      <c r="H92" s="238">
        <v>0.01631</v>
      </c>
      <c r="I92" s="238">
        <v>0.01631</v>
      </c>
      <c r="J92" s="238">
        <v>0.01631</v>
      </c>
      <c r="K92" s="238">
        <v>0.01631</v>
      </c>
      <c r="L92" s="238">
        <v>0.01631</v>
      </c>
      <c r="M92" s="238"/>
      <c r="N92" s="238"/>
      <c r="O92" s="238"/>
    </row>
    <row r="93" spans="1:15" s="182" customFormat="1" ht="24.75" customHeight="1">
      <c r="A93" s="240"/>
      <c r="B93" s="315"/>
      <c r="C93" s="238"/>
      <c r="D93" s="238">
        <v>0.9</v>
      </c>
      <c r="E93" s="238">
        <v>1</v>
      </c>
      <c r="F93" s="238">
        <v>1.1</v>
      </c>
      <c r="G93" s="238">
        <v>0.9</v>
      </c>
      <c r="H93" s="238">
        <v>1</v>
      </c>
      <c r="I93" s="238">
        <v>1.1</v>
      </c>
      <c r="J93" s="238">
        <v>0.9</v>
      </c>
      <c r="K93" s="238">
        <v>1</v>
      </c>
      <c r="L93" s="238">
        <v>1.1</v>
      </c>
      <c r="M93" s="238"/>
      <c r="N93" s="242"/>
      <c r="O93" s="242"/>
    </row>
    <row r="94" spans="1:15" s="182" customFormat="1" ht="25.5" customHeight="1">
      <c r="A94" s="240"/>
      <c r="B94" s="316"/>
      <c r="C94" s="238"/>
      <c r="D94" s="238">
        <f aca="true" t="shared" si="9" ref="D94:L94">D91*D92*D93/1000</f>
        <v>0</v>
      </c>
      <c r="E94" s="246">
        <f t="shared" si="9"/>
        <v>0</v>
      </c>
      <c r="F94" s="246">
        <f t="shared" si="9"/>
        <v>0</v>
      </c>
      <c r="G94" s="246">
        <f t="shared" si="9"/>
        <v>0</v>
      </c>
      <c r="H94" s="246">
        <f t="shared" si="9"/>
        <v>0.091675248</v>
      </c>
      <c r="I94" s="246">
        <f t="shared" si="9"/>
        <v>0</v>
      </c>
      <c r="J94" s="246">
        <f t="shared" si="9"/>
        <v>0</v>
      </c>
      <c r="K94" s="246">
        <f t="shared" si="9"/>
        <v>0</v>
      </c>
      <c r="L94" s="246">
        <f t="shared" si="9"/>
        <v>0</v>
      </c>
      <c r="M94" s="246">
        <f>J94+G94+D94</f>
        <v>0</v>
      </c>
      <c r="N94" s="246">
        <f>K94+H94+E94</f>
        <v>0.091675248</v>
      </c>
      <c r="O94" s="246">
        <f>L94+I94+F94</f>
        <v>0</v>
      </c>
    </row>
    <row r="95" spans="1:15" s="182" customFormat="1" ht="25.5" customHeight="1">
      <c r="A95" s="240"/>
      <c r="B95" s="241"/>
      <c r="C95" s="238" t="s">
        <v>241</v>
      </c>
      <c r="D95" s="246"/>
      <c r="E95" s="246">
        <f>'Техн.хар.'!P9</f>
        <v>0</v>
      </c>
      <c r="F95" s="246"/>
      <c r="G95" s="246"/>
      <c r="H95" s="246">
        <f>H91</f>
        <v>5620.799999999999</v>
      </c>
      <c r="I95" s="246"/>
      <c r="J95" s="246"/>
      <c r="K95" s="246"/>
      <c r="L95" s="246"/>
      <c r="M95" s="238"/>
      <c r="N95" s="238"/>
      <c r="O95" s="238"/>
    </row>
    <row r="96" spans="1:15" s="182" customFormat="1" ht="27.75" customHeight="1">
      <c r="A96" s="240"/>
      <c r="B96" s="314" t="s">
        <v>316</v>
      </c>
      <c r="C96" s="238" t="s">
        <v>242</v>
      </c>
      <c r="D96" s="238">
        <v>0.0263</v>
      </c>
      <c r="E96" s="238">
        <v>0.0263</v>
      </c>
      <c r="F96" s="238">
        <v>0.0263</v>
      </c>
      <c r="G96" s="238">
        <v>0.0263</v>
      </c>
      <c r="H96" s="238">
        <v>0.0263</v>
      </c>
      <c r="I96" s="238">
        <v>0.0263</v>
      </c>
      <c r="J96" s="238">
        <v>0.0263</v>
      </c>
      <c r="K96" s="238">
        <v>0.0263</v>
      </c>
      <c r="L96" s="238">
        <v>0.0263</v>
      </c>
      <c r="M96" s="238"/>
      <c r="N96" s="238"/>
      <c r="O96" s="238"/>
    </row>
    <row r="97" spans="1:15" s="182" customFormat="1" ht="24.75" customHeight="1">
      <c r="A97" s="240"/>
      <c r="B97" s="315"/>
      <c r="C97" s="238"/>
      <c r="D97" s="238">
        <v>0.9</v>
      </c>
      <c r="E97" s="238">
        <v>1</v>
      </c>
      <c r="F97" s="238">
        <v>1.1</v>
      </c>
      <c r="G97" s="238">
        <v>0.9</v>
      </c>
      <c r="H97" s="238">
        <v>1</v>
      </c>
      <c r="I97" s="238">
        <v>1.1</v>
      </c>
      <c r="J97" s="238">
        <v>0.9</v>
      </c>
      <c r="K97" s="238">
        <v>1</v>
      </c>
      <c r="L97" s="238">
        <v>1.1</v>
      </c>
      <c r="M97" s="238"/>
      <c r="N97" s="242"/>
      <c r="O97" s="242"/>
    </row>
    <row r="98" spans="1:15" s="182" customFormat="1" ht="25.5" customHeight="1">
      <c r="A98" s="240"/>
      <c r="B98" s="316"/>
      <c r="C98" s="238"/>
      <c r="D98" s="238">
        <f aca="true" t="shared" si="10" ref="D98:L98">D95*D96*D97/1000</f>
        <v>0</v>
      </c>
      <c r="E98" s="246">
        <f t="shared" si="10"/>
        <v>0</v>
      </c>
      <c r="F98" s="246">
        <f t="shared" si="10"/>
        <v>0</v>
      </c>
      <c r="G98" s="246">
        <f t="shared" si="10"/>
        <v>0</v>
      </c>
      <c r="H98" s="246">
        <f t="shared" si="10"/>
        <v>0.14782704</v>
      </c>
      <c r="I98" s="246">
        <f t="shared" si="10"/>
        <v>0</v>
      </c>
      <c r="J98" s="246">
        <f t="shared" si="10"/>
        <v>0</v>
      </c>
      <c r="K98" s="246">
        <f t="shared" si="10"/>
        <v>0</v>
      </c>
      <c r="L98" s="246">
        <f t="shared" si="10"/>
        <v>0</v>
      </c>
      <c r="M98" s="246">
        <f>J98+G98+D98</f>
        <v>0</v>
      </c>
      <c r="N98" s="246">
        <f>K98+H98+E98</f>
        <v>0.14782704</v>
      </c>
      <c r="O98" s="246">
        <f>L98+I98+F98</f>
        <v>0</v>
      </c>
    </row>
    <row r="99" spans="1:15" s="182" customFormat="1" ht="12.75">
      <c r="A99" s="17"/>
      <c r="B99" s="15" t="s">
        <v>255</v>
      </c>
      <c r="C99" s="237"/>
      <c r="D99" s="237"/>
      <c r="E99" s="237"/>
      <c r="F99" s="237"/>
      <c r="G99" s="237"/>
      <c r="H99" s="237"/>
      <c r="I99" s="237"/>
      <c r="J99" s="237"/>
      <c r="K99" s="237"/>
      <c r="L99" s="237"/>
      <c r="M99" s="26">
        <f>M98+M94+M90+M86+M82+M78+M74+M70+M66</f>
        <v>0</v>
      </c>
      <c r="N99" s="26">
        <f>N98+N94+N90+N86+N82+N78+N74+N70+N66</f>
        <v>1.078238064</v>
      </c>
      <c r="O99" s="284">
        <f>O98+O94+O90+O86+O82+O78+O74+O70+O66</f>
        <v>0</v>
      </c>
    </row>
    <row r="100" s="182" customFormat="1" ht="12.75"/>
    <row r="101" s="182" customFormat="1" ht="12.75">
      <c r="O101" s="263"/>
    </row>
    <row r="102" s="182" customFormat="1" ht="12.75"/>
    <row r="103" s="182" customFormat="1" ht="12.75"/>
    <row r="104" s="182" customFormat="1" ht="12.75"/>
    <row r="105" s="182" customFormat="1" ht="12.75"/>
    <row r="106" s="182" customFormat="1" ht="12.75"/>
    <row r="107" s="182" customFormat="1" ht="12.75"/>
    <row r="108" s="182" customFormat="1" ht="12.75"/>
    <row r="109" s="182" customFormat="1" ht="12.75"/>
    <row r="110" s="182" customFormat="1" ht="12.75"/>
    <row r="111" s="182" customFormat="1" ht="12.75"/>
    <row r="112" s="182" customFormat="1" ht="12.75"/>
    <row r="113" s="182" customFormat="1" ht="12.75"/>
    <row r="114" s="182" customFormat="1" ht="12.75"/>
    <row r="115" s="182" customFormat="1" ht="12.75"/>
  </sheetData>
  <mergeCells count="45">
    <mergeCell ref="B92:B94"/>
    <mergeCell ref="B96:B98"/>
    <mergeCell ref="B63:B66"/>
    <mergeCell ref="B67:B70"/>
    <mergeCell ref="B71:B74"/>
    <mergeCell ref="B75:B78"/>
    <mergeCell ref="B80:B82"/>
    <mergeCell ref="B84:B86"/>
    <mergeCell ref="B88:B90"/>
    <mergeCell ref="A61:A62"/>
    <mergeCell ref="B61:B62"/>
    <mergeCell ref="C61:C62"/>
    <mergeCell ref="D61:F61"/>
    <mergeCell ref="A5:A8"/>
    <mergeCell ref="A9:B9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H26:J26"/>
    <mergeCell ref="A38:B38"/>
    <mergeCell ref="A23:B23"/>
    <mergeCell ref="A26:A27"/>
    <mergeCell ref="B26:B27"/>
    <mergeCell ref="C26:C27"/>
    <mergeCell ref="A44:A45"/>
    <mergeCell ref="D44:F44"/>
    <mergeCell ref="D26:E26"/>
    <mergeCell ref="F26:G26"/>
    <mergeCell ref="M61:O61"/>
    <mergeCell ref="B55:B57"/>
    <mergeCell ref="G44:I44"/>
    <mergeCell ref="J44:L44"/>
    <mergeCell ref="B47:B49"/>
    <mergeCell ref="C44:C45"/>
    <mergeCell ref="B44:B45"/>
    <mergeCell ref="B50:B53"/>
    <mergeCell ref="G61:I61"/>
    <mergeCell ref="J61:L61"/>
  </mergeCells>
  <printOptions/>
  <pageMargins left="0" right="0" top="0.5905511811023623" bottom="0.5905511811023623" header="0.5118110236220472" footer="0.5118110236220472"/>
  <pageSetup horizontalDpi="600" verticalDpi="600" orientation="portrait" paperSize="9" scale="4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891"/>
  <sheetViews>
    <sheetView workbookViewId="0" topLeftCell="A16">
      <selection activeCell="D48" sqref="D48"/>
    </sheetView>
  </sheetViews>
  <sheetFormatPr defaultColWidth="9.00390625" defaultRowHeight="12.75"/>
  <cols>
    <col min="1" max="1" width="6.50390625" style="105" customWidth="1"/>
    <col min="2" max="2" width="31.50390625" style="0" customWidth="1"/>
    <col min="3" max="3" width="4.50390625" style="0" customWidth="1"/>
    <col min="4" max="4" width="4.875" style="0" customWidth="1"/>
    <col min="5" max="5" width="5.00390625" style="0" customWidth="1"/>
    <col min="6" max="6" width="7.875" style="0" customWidth="1"/>
    <col min="7" max="7" width="8.375" style="0" customWidth="1"/>
    <col min="8" max="8" width="9.00390625" style="0" customWidth="1"/>
    <col min="9" max="9" width="6.50390625" style="0" customWidth="1"/>
    <col min="10" max="10" width="6.625" style="0" customWidth="1"/>
    <col min="11" max="11" width="10.00390625" style="0" customWidth="1"/>
    <col min="12" max="12" width="5.625" style="0" customWidth="1"/>
    <col min="13" max="14" width="6.50390625" style="0" customWidth="1"/>
    <col min="15" max="15" width="5.375" style="0" customWidth="1"/>
    <col min="16" max="16" width="9.50390625" style="0" customWidth="1"/>
    <col min="17" max="17" width="7.50390625" style="0" customWidth="1"/>
    <col min="18" max="18" width="8.00390625" style="0" customWidth="1"/>
    <col min="19" max="19" width="8.50390625" style="0" customWidth="1"/>
    <col min="20" max="20" width="11.125" style="0" customWidth="1"/>
    <col min="21" max="21" width="3.50390625" style="0" customWidth="1"/>
    <col min="22" max="22" width="8.375" style="0" customWidth="1"/>
    <col min="23" max="23" width="8.625" style="0" customWidth="1"/>
    <col min="24" max="24" width="5.375" style="0" customWidth="1"/>
  </cols>
  <sheetData>
    <row r="1" spans="1:18" s="96" customFormat="1" ht="7.5" customHeight="1">
      <c r="A1" s="95"/>
      <c r="R1" s="97" t="s">
        <v>104</v>
      </c>
    </row>
    <row r="2" spans="1:18" s="96" customFormat="1" ht="7.5" customHeight="1">
      <c r="A2" s="95"/>
      <c r="R2" s="98" t="s">
        <v>105</v>
      </c>
    </row>
    <row r="3" spans="1:18" s="96" customFormat="1" ht="7.5" customHeight="1">
      <c r="A3" s="95"/>
      <c r="R3" s="98" t="s">
        <v>106</v>
      </c>
    </row>
    <row r="4" spans="1:18" s="96" customFormat="1" ht="6" customHeight="1">
      <c r="A4" s="95"/>
      <c r="R4" s="98"/>
    </row>
    <row r="5" spans="1:20" s="96" customFormat="1" ht="12.75">
      <c r="A5" s="95"/>
      <c r="S5" s="338" t="s">
        <v>107</v>
      </c>
      <c r="T5" s="339"/>
    </row>
    <row r="6" spans="1:20" s="96" customFormat="1" ht="12.75">
      <c r="A6" s="95"/>
      <c r="R6" s="99" t="s">
        <v>108</v>
      </c>
      <c r="S6" s="340">
        <v>301017</v>
      </c>
      <c r="T6" s="341"/>
    </row>
    <row r="7" spans="1:20" s="96" customFormat="1" ht="16.5">
      <c r="A7" s="95"/>
      <c r="B7" s="327" t="s">
        <v>109</v>
      </c>
      <c r="C7" s="327"/>
      <c r="D7" s="327"/>
      <c r="E7" s="327"/>
      <c r="F7" s="327"/>
      <c r="G7" s="327"/>
      <c r="H7" s="327"/>
      <c r="I7" s="327"/>
      <c r="J7" s="327"/>
      <c r="K7" s="327"/>
      <c r="L7" s="327"/>
      <c r="M7" s="327"/>
      <c r="N7" s="327"/>
      <c r="O7" s="100"/>
      <c r="P7" s="100"/>
      <c r="R7" s="99" t="s">
        <v>110</v>
      </c>
      <c r="S7" s="342">
        <v>57825401</v>
      </c>
      <c r="T7" s="343"/>
    </row>
    <row r="8" spans="1:16" s="96" customFormat="1" ht="15">
      <c r="A8" s="95"/>
      <c r="B8" s="102" t="s">
        <v>111</v>
      </c>
      <c r="C8" s="335" t="s">
        <v>112</v>
      </c>
      <c r="D8" s="335"/>
      <c r="E8" s="335"/>
      <c r="F8" s="335"/>
      <c r="G8" s="335"/>
      <c r="H8" s="335"/>
      <c r="I8" s="335"/>
      <c r="J8" s="335"/>
      <c r="K8" s="335"/>
      <c r="L8" s="335"/>
      <c r="M8" s="335"/>
      <c r="N8" s="335"/>
      <c r="O8" s="103"/>
      <c r="P8" s="103"/>
    </row>
    <row r="9" spans="1:16" s="96" customFormat="1" ht="9.75" customHeight="1">
      <c r="A9" s="95"/>
      <c r="C9" s="336" t="s">
        <v>113</v>
      </c>
      <c r="D9" s="336"/>
      <c r="E9" s="336"/>
      <c r="F9" s="336"/>
      <c r="G9" s="336"/>
      <c r="H9" s="336"/>
      <c r="I9" s="336"/>
      <c r="J9" s="336"/>
      <c r="K9" s="336"/>
      <c r="L9" s="336"/>
      <c r="M9" s="336"/>
      <c r="N9" s="336"/>
      <c r="O9" s="101"/>
      <c r="P9" s="101"/>
    </row>
    <row r="10" spans="1:16" s="96" customFormat="1" ht="15">
      <c r="A10" s="95"/>
      <c r="B10" s="102" t="s">
        <v>114</v>
      </c>
      <c r="C10" s="103"/>
      <c r="D10" s="335"/>
      <c r="E10" s="335"/>
      <c r="F10" s="335"/>
      <c r="G10" s="335"/>
      <c r="H10" s="335"/>
      <c r="I10" s="335"/>
      <c r="J10" s="335"/>
      <c r="K10" s="335"/>
      <c r="L10" s="335"/>
      <c r="M10" s="335"/>
      <c r="N10" s="335"/>
      <c r="O10" s="103"/>
      <c r="P10" s="103"/>
    </row>
    <row r="11" spans="1:16" s="96" customFormat="1" ht="9.75" customHeight="1">
      <c r="A11" s="95"/>
      <c r="C11" s="337" t="s">
        <v>115</v>
      </c>
      <c r="D11" s="337"/>
      <c r="E11" s="337"/>
      <c r="F11" s="337"/>
      <c r="G11" s="337"/>
      <c r="H11" s="337"/>
      <c r="I11" s="337"/>
      <c r="J11" s="337"/>
      <c r="K11" s="337"/>
      <c r="L11" s="337"/>
      <c r="M11" s="337"/>
      <c r="N11" s="337"/>
      <c r="O11" s="101"/>
      <c r="P11" s="101"/>
    </row>
    <row r="12" s="96" customFormat="1" ht="12.75">
      <c r="A12" s="95"/>
    </row>
    <row r="13" spans="1:17" s="96" customFormat="1" ht="12.75" customHeight="1">
      <c r="A13" s="95"/>
      <c r="B13" s="327" t="s">
        <v>116</v>
      </c>
      <c r="C13" s="327"/>
      <c r="D13" s="327"/>
      <c r="E13" s="327"/>
      <c r="F13" s="327"/>
      <c r="G13" s="327"/>
      <c r="H13" s="327"/>
      <c r="I13" s="328"/>
      <c r="J13" s="329" t="s">
        <v>117</v>
      </c>
      <c r="K13" s="329"/>
      <c r="L13" s="329"/>
      <c r="M13" s="329" t="s">
        <v>118</v>
      </c>
      <c r="N13" s="329"/>
      <c r="O13" s="104"/>
      <c r="Q13" s="104"/>
    </row>
    <row r="14" spans="1:14" s="96" customFormat="1" ht="12.75">
      <c r="A14" s="95"/>
      <c r="B14" s="330" t="s">
        <v>331</v>
      </c>
      <c r="C14" s="330"/>
      <c r="D14" s="330"/>
      <c r="E14" s="330"/>
      <c r="F14" s="330"/>
      <c r="G14" s="330"/>
      <c r="H14" s="330"/>
      <c r="I14" s="331"/>
      <c r="J14" s="332"/>
      <c r="K14" s="333"/>
      <c r="L14" s="333"/>
      <c r="M14" s="333"/>
      <c r="N14" s="334"/>
    </row>
    <row r="17" spans="1:20" s="110" customFormat="1" ht="12" customHeight="1">
      <c r="A17" s="106"/>
      <c r="B17" s="106"/>
      <c r="C17" s="106"/>
      <c r="D17" s="106"/>
      <c r="E17" s="106"/>
      <c r="F17" s="106"/>
      <c r="G17" s="106"/>
      <c r="H17" s="106"/>
      <c r="I17" s="107" t="s">
        <v>119</v>
      </c>
      <c r="J17" s="108"/>
      <c r="K17" s="108"/>
      <c r="L17" s="108"/>
      <c r="M17" s="108"/>
      <c r="N17" s="109"/>
      <c r="O17" s="107" t="s">
        <v>120</v>
      </c>
      <c r="P17" s="109"/>
      <c r="Q17" s="106"/>
      <c r="R17" s="106"/>
      <c r="S17" s="106"/>
      <c r="T17" s="106"/>
    </row>
    <row r="18" spans="1:24" s="110" customFormat="1" ht="52.5" customHeight="1">
      <c r="A18" s="112" t="s">
        <v>121</v>
      </c>
      <c r="B18" s="112" t="s">
        <v>122</v>
      </c>
      <c r="C18" s="113" t="s">
        <v>330</v>
      </c>
      <c r="D18" s="113" t="s">
        <v>123</v>
      </c>
      <c r="E18" s="113" t="s">
        <v>124</v>
      </c>
      <c r="F18" s="113" t="s">
        <v>125</v>
      </c>
      <c r="G18" s="112" t="s">
        <v>126</v>
      </c>
      <c r="H18" s="112" t="s">
        <v>127</v>
      </c>
      <c r="I18" s="114" t="s">
        <v>128</v>
      </c>
      <c r="J18" s="114" t="s">
        <v>129</v>
      </c>
      <c r="K18" s="114" t="s">
        <v>130</v>
      </c>
      <c r="L18" s="114" t="s">
        <v>131</v>
      </c>
      <c r="M18" s="114" t="s">
        <v>132</v>
      </c>
      <c r="N18" s="114" t="s">
        <v>133</v>
      </c>
      <c r="O18" s="111" t="s">
        <v>134</v>
      </c>
      <c r="P18" s="111" t="s">
        <v>135</v>
      </c>
      <c r="Q18" s="113" t="s">
        <v>136</v>
      </c>
      <c r="R18" s="113" t="s">
        <v>137</v>
      </c>
      <c r="S18" s="112" t="s">
        <v>138</v>
      </c>
      <c r="T18" s="112" t="s">
        <v>139</v>
      </c>
      <c r="U18" s="110" t="s">
        <v>107</v>
      </c>
      <c r="V18" s="110" t="s">
        <v>140</v>
      </c>
      <c r="W18" s="110" t="s">
        <v>141</v>
      </c>
      <c r="X18" s="110" t="s">
        <v>142</v>
      </c>
    </row>
    <row r="19" spans="2:24" s="110" customFormat="1" ht="16.5" customHeight="1">
      <c r="B19" s="115"/>
      <c r="C19" s="116"/>
      <c r="D19" s="116"/>
      <c r="E19" s="116"/>
      <c r="F19" s="116"/>
      <c r="G19" s="115"/>
      <c r="H19" s="115"/>
      <c r="I19" s="116"/>
      <c r="J19" s="116"/>
      <c r="K19" s="116"/>
      <c r="L19" s="116"/>
      <c r="M19" s="116"/>
      <c r="N19" s="116"/>
      <c r="O19" s="115"/>
      <c r="P19" s="115"/>
      <c r="Q19" s="116"/>
      <c r="R19" s="116"/>
      <c r="S19" s="115"/>
      <c r="T19" s="115"/>
      <c r="U19" s="117"/>
      <c r="V19" s="117"/>
      <c r="W19" s="117"/>
      <c r="X19" s="117"/>
    </row>
    <row r="20" spans="1:24" s="110" customFormat="1" ht="11.25" customHeight="1" hidden="1">
      <c r="A20" s="118">
        <v>1</v>
      </c>
      <c r="B20" s="119"/>
      <c r="C20" s="120"/>
      <c r="D20" s="121"/>
      <c r="E20" s="122">
        <v>5</v>
      </c>
      <c r="F20" s="122"/>
      <c r="G20" s="123"/>
      <c r="H20" s="124"/>
      <c r="I20" s="125"/>
      <c r="J20" s="125"/>
      <c r="K20" s="125"/>
      <c r="L20" s="125"/>
      <c r="M20" s="125"/>
      <c r="N20" s="125"/>
      <c r="O20" s="124"/>
      <c r="P20" s="124"/>
      <c r="Q20" s="125"/>
      <c r="R20" s="125"/>
      <c r="S20" s="124"/>
      <c r="T20" s="124"/>
      <c r="U20" s="126">
        <v>1</v>
      </c>
      <c r="V20" s="126"/>
      <c r="W20" s="126"/>
      <c r="X20" s="117">
        <v>1</v>
      </c>
    </row>
    <row r="21" spans="1:24" s="110" customFormat="1" ht="12" customHeight="1" hidden="1">
      <c r="A21" s="118">
        <v>2</v>
      </c>
      <c r="B21" s="119"/>
      <c r="C21" s="120"/>
      <c r="D21" s="121"/>
      <c r="E21" s="122">
        <v>5</v>
      </c>
      <c r="F21" s="122"/>
      <c r="G21" s="123"/>
      <c r="H21" s="124"/>
      <c r="I21" s="125"/>
      <c r="J21" s="125"/>
      <c r="K21" s="125"/>
      <c r="L21" s="125"/>
      <c r="M21" s="125"/>
      <c r="N21" s="125"/>
      <c r="O21" s="124"/>
      <c r="P21" s="124"/>
      <c r="Q21" s="125"/>
      <c r="R21" s="125"/>
      <c r="S21" s="124"/>
      <c r="T21" s="124"/>
      <c r="U21" s="126">
        <v>2</v>
      </c>
      <c r="V21" s="126"/>
      <c r="W21" s="126"/>
      <c r="X21" s="117">
        <v>2</v>
      </c>
    </row>
    <row r="22" spans="1:24" s="110" customFormat="1" ht="12" customHeight="1" hidden="1">
      <c r="A22" s="118">
        <v>3</v>
      </c>
      <c r="B22" s="119"/>
      <c r="C22" s="120"/>
      <c r="D22" s="121"/>
      <c r="E22" s="122">
        <v>5</v>
      </c>
      <c r="F22" s="122"/>
      <c r="G22" s="123"/>
      <c r="H22" s="124"/>
      <c r="I22" s="125"/>
      <c r="J22" s="125"/>
      <c r="K22" s="125"/>
      <c r="L22" s="125"/>
      <c r="M22" s="125"/>
      <c r="N22" s="125"/>
      <c r="O22" s="124"/>
      <c r="P22" s="124"/>
      <c r="Q22" s="125"/>
      <c r="R22" s="125"/>
      <c r="S22" s="124"/>
      <c r="T22" s="124"/>
      <c r="U22" s="126">
        <v>3</v>
      </c>
      <c r="V22" s="126"/>
      <c r="W22" s="126"/>
      <c r="X22" s="117">
        <v>3</v>
      </c>
    </row>
    <row r="23" spans="1:24" s="110" customFormat="1" ht="12" customHeight="1" hidden="1">
      <c r="A23" s="118">
        <v>4</v>
      </c>
      <c r="B23" s="119"/>
      <c r="C23" s="120"/>
      <c r="D23" s="121"/>
      <c r="E23" s="122">
        <v>5</v>
      </c>
      <c r="F23" s="122"/>
      <c r="G23" s="123"/>
      <c r="H23" s="124"/>
      <c r="I23" s="125"/>
      <c r="J23" s="125"/>
      <c r="K23" s="125"/>
      <c r="L23" s="125"/>
      <c r="M23" s="125"/>
      <c r="N23" s="125"/>
      <c r="O23" s="124"/>
      <c r="P23" s="124"/>
      <c r="Q23" s="125"/>
      <c r="R23" s="125"/>
      <c r="S23" s="124"/>
      <c r="T23" s="124"/>
      <c r="U23" s="126">
        <v>4</v>
      </c>
      <c r="V23" s="126"/>
      <c r="W23" s="126"/>
      <c r="X23" s="117">
        <v>4</v>
      </c>
    </row>
    <row r="24" spans="1:24" s="110" customFormat="1" ht="12" customHeight="1" hidden="1">
      <c r="A24" s="118">
        <v>5</v>
      </c>
      <c r="B24" s="119"/>
      <c r="C24" s="120"/>
      <c r="D24" s="121"/>
      <c r="E24" s="122">
        <v>5</v>
      </c>
      <c r="F24" s="122"/>
      <c r="G24" s="123"/>
      <c r="H24" s="124"/>
      <c r="I24" s="125"/>
      <c r="J24" s="125"/>
      <c r="K24" s="125"/>
      <c r="L24" s="125"/>
      <c r="M24" s="125"/>
      <c r="N24" s="125"/>
      <c r="O24" s="124"/>
      <c r="P24" s="124"/>
      <c r="Q24" s="125"/>
      <c r="R24" s="125"/>
      <c r="S24" s="124"/>
      <c r="T24" s="124"/>
      <c r="U24" s="126">
        <v>5</v>
      </c>
      <c r="V24" s="126"/>
      <c r="W24" s="126"/>
      <c r="X24" s="117">
        <v>1</v>
      </c>
    </row>
    <row r="25" spans="1:24" s="110" customFormat="1" ht="12" customHeight="1" hidden="1">
      <c r="A25" s="118">
        <v>6</v>
      </c>
      <c r="B25" s="119"/>
      <c r="C25" s="120"/>
      <c r="D25" s="121"/>
      <c r="E25" s="122">
        <v>7</v>
      </c>
      <c r="F25" s="122"/>
      <c r="G25" s="123"/>
      <c r="H25" s="124"/>
      <c r="I25" s="125"/>
      <c r="J25" s="125"/>
      <c r="K25" s="125"/>
      <c r="L25" s="125"/>
      <c r="M25" s="125"/>
      <c r="N25" s="125"/>
      <c r="O25" s="124"/>
      <c r="P25" s="124"/>
      <c r="Q25" s="125"/>
      <c r="R25" s="125"/>
      <c r="S25" s="124"/>
      <c r="T25" s="124"/>
      <c r="U25" s="126">
        <v>6</v>
      </c>
      <c r="V25" s="126"/>
      <c r="W25" s="126"/>
      <c r="X25" s="117">
        <v>2</v>
      </c>
    </row>
    <row r="26" spans="1:24" s="110" customFormat="1" ht="12" customHeight="1" hidden="1">
      <c r="A26" s="118">
        <v>7</v>
      </c>
      <c r="B26" s="119"/>
      <c r="C26" s="120"/>
      <c r="D26" s="121"/>
      <c r="E26" s="122">
        <v>7</v>
      </c>
      <c r="F26" s="122"/>
      <c r="G26" s="123"/>
      <c r="H26" s="124"/>
      <c r="I26" s="125"/>
      <c r="J26" s="125"/>
      <c r="K26" s="125"/>
      <c r="L26" s="125"/>
      <c r="M26" s="125"/>
      <c r="N26" s="125"/>
      <c r="O26" s="124"/>
      <c r="P26" s="124"/>
      <c r="Q26" s="125"/>
      <c r="R26" s="125"/>
      <c r="S26" s="124"/>
      <c r="T26" s="124"/>
      <c r="U26" s="126">
        <v>7</v>
      </c>
      <c r="V26" s="126"/>
      <c r="W26" s="126"/>
      <c r="X26" s="117">
        <v>3</v>
      </c>
    </row>
    <row r="27" spans="1:24" s="110" customFormat="1" ht="12" customHeight="1" hidden="1">
      <c r="A27" s="118">
        <v>8</v>
      </c>
      <c r="B27" s="119"/>
      <c r="C27" s="120"/>
      <c r="D27" s="121"/>
      <c r="E27" s="122">
        <v>7</v>
      </c>
      <c r="F27" s="122"/>
      <c r="G27" s="123"/>
      <c r="H27" s="124"/>
      <c r="I27" s="125"/>
      <c r="J27" s="125"/>
      <c r="K27" s="125"/>
      <c r="L27" s="125"/>
      <c r="M27" s="125"/>
      <c r="N27" s="125"/>
      <c r="O27" s="124"/>
      <c r="P27" s="124"/>
      <c r="Q27" s="125"/>
      <c r="R27" s="125"/>
      <c r="S27" s="124"/>
      <c r="T27" s="124"/>
      <c r="U27" s="126">
        <v>8</v>
      </c>
      <c r="V27" s="126"/>
      <c r="W27" s="126"/>
      <c r="X27" s="117">
        <v>4</v>
      </c>
    </row>
    <row r="28" spans="1:24" s="110" customFormat="1" ht="12" customHeight="1" hidden="1">
      <c r="A28" s="118">
        <v>9</v>
      </c>
      <c r="B28" s="119"/>
      <c r="C28" s="120"/>
      <c r="D28" s="121"/>
      <c r="E28" s="122">
        <v>7</v>
      </c>
      <c r="F28" s="122"/>
      <c r="G28" s="123"/>
      <c r="H28" s="124"/>
      <c r="I28" s="125"/>
      <c r="J28" s="125"/>
      <c r="K28" s="125"/>
      <c r="L28" s="125"/>
      <c r="M28" s="125"/>
      <c r="N28" s="125"/>
      <c r="O28" s="124"/>
      <c r="P28" s="124"/>
      <c r="Q28" s="125"/>
      <c r="R28" s="125"/>
      <c r="S28" s="124"/>
      <c r="T28" s="124"/>
      <c r="U28" s="126">
        <v>9</v>
      </c>
      <c r="V28" s="126"/>
      <c r="W28" s="126"/>
      <c r="X28" s="117">
        <v>1</v>
      </c>
    </row>
    <row r="29" spans="1:24" s="110" customFormat="1" ht="12" customHeight="1" hidden="1">
      <c r="A29" s="118">
        <v>10</v>
      </c>
      <c r="B29" s="119"/>
      <c r="C29" s="120"/>
      <c r="D29" s="121"/>
      <c r="E29" s="122">
        <v>7</v>
      </c>
      <c r="F29" s="122"/>
      <c r="G29" s="123"/>
      <c r="H29" s="124"/>
      <c r="I29" s="125"/>
      <c r="J29" s="125"/>
      <c r="K29" s="125"/>
      <c r="L29" s="125"/>
      <c r="M29" s="125"/>
      <c r="N29" s="125"/>
      <c r="O29" s="124"/>
      <c r="P29" s="124"/>
      <c r="Q29" s="125"/>
      <c r="R29" s="125"/>
      <c r="S29" s="124"/>
      <c r="T29" s="124"/>
      <c r="U29" s="126">
        <v>10</v>
      </c>
      <c r="V29" s="126"/>
      <c r="W29" s="126"/>
      <c r="X29" s="117">
        <v>2</v>
      </c>
    </row>
    <row r="30" spans="1:24" s="110" customFormat="1" ht="12" customHeight="1" hidden="1">
      <c r="A30" s="118">
        <v>11</v>
      </c>
      <c r="B30" s="119"/>
      <c r="C30" s="120"/>
      <c r="D30" s="121"/>
      <c r="E30" s="122">
        <v>12</v>
      </c>
      <c r="F30" s="122"/>
      <c r="G30" s="123"/>
      <c r="H30" s="124"/>
      <c r="I30" s="125"/>
      <c r="J30" s="125"/>
      <c r="K30" s="125"/>
      <c r="L30" s="125"/>
      <c r="M30" s="125"/>
      <c r="N30" s="125"/>
      <c r="O30" s="124"/>
      <c r="P30" s="124"/>
      <c r="Q30" s="125"/>
      <c r="R30" s="125"/>
      <c r="S30" s="124"/>
      <c r="T30" s="124"/>
      <c r="U30" s="126"/>
      <c r="V30" s="126"/>
      <c r="W30" s="126"/>
      <c r="X30" s="117">
        <v>3</v>
      </c>
    </row>
    <row r="31" spans="1:24" s="110" customFormat="1" ht="12" customHeight="1" hidden="1">
      <c r="A31" s="118">
        <v>12</v>
      </c>
      <c r="B31" s="119"/>
      <c r="C31" s="120"/>
      <c r="D31" s="121"/>
      <c r="E31" s="122">
        <v>12</v>
      </c>
      <c r="F31" s="122"/>
      <c r="G31" s="123"/>
      <c r="H31" s="124"/>
      <c r="I31" s="125"/>
      <c r="J31" s="125"/>
      <c r="K31" s="125"/>
      <c r="L31" s="125"/>
      <c r="M31" s="125"/>
      <c r="N31" s="125"/>
      <c r="O31" s="124"/>
      <c r="P31" s="124"/>
      <c r="Q31" s="125"/>
      <c r="R31" s="125"/>
      <c r="S31" s="124"/>
      <c r="T31" s="124"/>
      <c r="U31" s="126"/>
      <c r="V31" s="126"/>
      <c r="W31" s="126"/>
      <c r="X31" s="117">
        <v>4</v>
      </c>
    </row>
    <row r="32" spans="1:24" s="110" customFormat="1" ht="12" customHeight="1" hidden="1">
      <c r="A32" s="118">
        <v>13</v>
      </c>
      <c r="B32" s="119"/>
      <c r="C32" s="120"/>
      <c r="D32" s="121"/>
      <c r="E32" s="122">
        <v>12</v>
      </c>
      <c r="F32" s="122"/>
      <c r="G32" s="123"/>
      <c r="H32" s="124"/>
      <c r="I32" s="125"/>
      <c r="J32" s="125"/>
      <c r="K32" s="125"/>
      <c r="L32" s="125"/>
      <c r="M32" s="125"/>
      <c r="N32" s="125"/>
      <c r="O32" s="124"/>
      <c r="P32" s="124"/>
      <c r="Q32" s="125"/>
      <c r="R32" s="125"/>
      <c r="S32" s="124"/>
      <c r="T32" s="124"/>
      <c r="U32" s="126"/>
      <c r="V32" s="126"/>
      <c r="W32" s="126"/>
      <c r="X32" s="117">
        <v>1</v>
      </c>
    </row>
    <row r="33" spans="1:24" s="110" customFormat="1" ht="12" customHeight="1" hidden="1">
      <c r="A33" s="118">
        <v>14</v>
      </c>
      <c r="B33" s="119"/>
      <c r="C33" s="120"/>
      <c r="D33" s="121"/>
      <c r="E33" s="122">
        <v>12</v>
      </c>
      <c r="F33" s="122"/>
      <c r="G33" s="123"/>
      <c r="H33" s="124"/>
      <c r="I33" s="125"/>
      <c r="J33" s="125"/>
      <c r="K33" s="125"/>
      <c r="L33" s="125"/>
      <c r="M33" s="125"/>
      <c r="N33" s="125"/>
      <c r="O33" s="124"/>
      <c r="P33" s="124"/>
      <c r="Q33" s="125"/>
      <c r="R33" s="125"/>
      <c r="S33" s="124"/>
      <c r="T33" s="124"/>
      <c r="U33" s="126"/>
      <c r="V33" s="126"/>
      <c r="W33" s="126"/>
      <c r="X33" s="117">
        <v>2</v>
      </c>
    </row>
    <row r="34" spans="1:24" s="110" customFormat="1" ht="12" customHeight="1" hidden="1">
      <c r="A34" s="118">
        <v>15</v>
      </c>
      <c r="B34" s="119"/>
      <c r="C34" s="120"/>
      <c r="D34" s="121"/>
      <c r="E34" s="122">
        <v>12</v>
      </c>
      <c r="F34" s="122"/>
      <c r="G34" s="123"/>
      <c r="H34" s="124"/>
      <c r="I34" s="125"/>
      <c r="J34" s="125"/>
      <c r="K34" s="125"/>
      <c r="L34" s="125"/>
      <c r="M34" s="125"/>
      <c r="N34" s="125"/>
      <c r="O34" s="124"/>
      <c r="P34" s="124"/>
      <c r="Q34" s="125"/>
      <c r="R34" s="125"/>
      <c r="S34" s="124"/>
      <c r="T34" s="124"/>
      <c r="U34" s="126"/>
      <c r="V34" s="126"/>
      <c r="W34" s="126"/>
      <c r="X34" s="117">
        <v>3</v>
      </c>
    </row>
    <row r="35" spans="1:24" s="110" customFormat="1" ht="12" customHeight="1" hidden="1">
      <c r="A35" s="118">
        <v>16</v>
      </c>
      <c r="B35" s="119"/>
      <c r="C35" s="120"/>
      <c r="D35" s="121"/>
      <c r="E35" s="122"/>
      <c r="F35" s="122"/>
      <c r="G35" s="123"/>
      <c r="H35" s="124"/>
      <c r="I35" s="125"/>
      <c r="J35" s="125"/>
      <c r="K35" s="125"/>
      <c r="L35" s="125"/>
      <c r="M35" s="125"/>
      <c r="N35" s="125"/>
      <c r="O35" s="124"/>
      <c r="P35" s="124"/>
      <c r="Q35" s="125"/>
      <c r="R35" s="125"/>
      <c r="S35" s="124"/>
      <c r="T35" s="124"/>
      <c r="U35" s="126"/>
      <c r="V35" s="126"/>
      <c r="W35" s="126"/>
      <c r="X35" s="117">
        <v>4</v>
      </c>
    </row>
    <row r="36" spans="1:24" s="110" customFormat="1" ht="12" customHeight="1" hidden="1">
      <c r="A36" s="118">
        <v>17</v>
      </c>
      <c r="B36" s="119"/>
      <c r="C36" s="120"/>
      <c r="D36" s="121"/>
      <c r="E36" s="122"/>
      <c r="F36" s="122"/>
      <c r="G36" s="123"/>
      <c r="H36" s="124"/>
      <c r="I36" s="125"/>
      <c r="J36" s="125"/>
      <c r="K36" s="125"/>
      <c r="L36" s="125"/>
      <c r="M36" s="125"/>
      <c r="N36" s="125"/>
      <c r="O36" s="124"/>
      <c r="P36" s="124"/>
      <c r="Q36" s="125"/>
      <c r="R36" s="125"/>
      <c r="S36" s="124"/>
      <c r="T36" s="124"/>
      <c r="U36" s="126"/>
      <c r="V36" s="126"/>
      <c r="W36" s="126"/>
      <c r="X36" s="117">
        <v>1</v>
      </c>
    </row>
    <row r="37" spans="1:24" s="110" customFormat="1" ht="12" customHeight="1" hidden="1">
      <c r="A37" s="118">
        <v>18</v>
      </c>
      <c r="B37" s="119"/>
      <c r="C37" s="120"/>
      <c r="D37" s="121"/>
      <c r="E37" s="122"/>
      <c r="F37" s="122"/>
      <c r="G37" s="123"/>
      <c r="H37" s="124"/>
      <c r="I37" s="125"/>
      <c r="J37" s="125"/>
      <c r="K37" s="125"/>
      <c r="L37" s="125"/>
      <c r="M37" s="125"/>
      <c r="N37" s="125"/>
      <c r="O37" s="124"/>
      <c r="P37" s="124"/>
      <c r="Q37" s="125"/>
      <c r="R37" s="125"/>
      <c r="S37" s="124"/>
      <c r="T37" s="124"/>
      <c r="U37" s="126"/>
      <c r="V37" s="126"/>
      <c r="W37" s="126"/>
      <c r="X37" s="117">
        <v>2</v>
      </c>
    </row>
    <row r="38" spans="1:24" s="110" customFormat="1" ht="12" customHeight="1" hidden="1">
      <c r="A38" s="118">
        <v>19</v>
      </c>
      <c r="B38" s="119"/>
      <c r="C38" s="120"/>
      <c r="D38" s="121"/>
      <c r="E38" s="122"/>
      <c r="F38" s="122"/>
      <c r="G38" s="123"/>
      <c r="H38" s="124"/>
      <c r="I38" s="125"/>
      <c r="J38" s="125"/>
      <c r="K38" s="125"/>
      <c r="L38" s="125"/>
      <c r="M38" s="125"/>
      <c r="N38" s="125"/>
      <c r="O38" s="124"/>
      <c r="P38" s="124"/>
      <c r="Q38" s="125"/>
      <c r="R38" s="125"/>
      <c r="S38" s="124"/>
      <c r="T38" s="124"/>
      <c r="U38" s="126"/>
      <c r="V38" s="126"/>
      <c r="W38" s="126"/>
      <c r="X38" s="117">
        <v>3</v>
      </c>
    </row>
    <row r="39" spans="1:24" s="110" customFormat="1" ht="12" customHeight="1" hidden="1">
      <c r="A39" s="118">
        <v>20</v>
      </c>
      <c r="B39" s="119"/>
      <c r="C39" s="120"/>
      <c r="D39" s="121"/>
      <c r="E39" s="122"/>
      <c r="F39" s="122"/>
      <c r="G39" s="123"/>
      <c r="H39" s="124"/>
      <c r="I39" s="125"/>
      <c r="J39" s="125"/>
      <c r="K39" s="125"/>
      <c r="L39" s="125"/>
      <c r="M39" s="125"/>
      <c r="N39" s="125"/>
      <c r="O39" s="124"/>
      <c r="P39" s="124"/>
      <c r="Q39" s="125"/>
      <c r="R39" s="125"/>
      <c r="S39" s="124"/>
      <c r="T39" s="124"/>
      <c r="U39" s="126"/>
      <c r="V39" s="126"/>
      <c r="W39" s="126"/>
      <c r="X39" s="117">
        <v>4</v>
      </c>
    </row>
    <row r="40" spans="1:24" s="110" customFormat="1" ht="12" customHeight="1" hidden="1">
      <c r="A40" s="118">
        <v>21</v>
      </c>
      <c r="B40" s="119"/>
      <c r="C40" s="120"/>
      <c r="D40" s="121"/>
      <c r="E40" s="122"/>
      <c r="F40" s="122"/>
      <c r="G40" s="123"/>
      <c r="H40" s="124"/>
      <c r="I40" s="125"/>
      <c r="J40" s="125"/>
      <c r="K40" s="125"/>
      <c r="L40" s="125"/>
      <c r="M40" s="125"/>
      <c r="N40" s="125"/>
      <c r="O40" s="124"/>
      <c r="P40" s="124"/>
      <c r="Q40" s="125"/>
      <c r="R40" s="125"/>
      <c r="S40" s="124"/>
      <c r="T40" s="124"/>
      <c r="U40" s="126"/>
      <c r="V40" s="126"/>
      <c r="W40" s="126"/>
      <c r="X40" s="117"/>
    </row>
    <row r="41" spans="1:24" s="110" customFormat="1" ht="12" customHeight="1" hidden="1">
      <c r="A41" s="118">
        <v>22</v>
      </c>
      <c r="B41" s="119"/>
      <c r="C41" s="120"/>
      <c r="D41" s="121"/>
      <c r="E41" s="122"/>
      <c r="F41" s="122"/>
      <c r="G41" s="123"/>
      <c r="H41" s="124"/>
      <c r="I41" s="125"/>
      <c r="J41" s="125"/>
      <c r="K41" s="125"/>
      <c r="L41" s="125"/>
      <c r="M41" s="125"/>
      <c r="N41" s="125"/>
      <c r="O41" s="124"/>
      <c r="P41" s="124"/>
      <c r="Q41" s="125"/>
      <c r="R41" s="125"/>
      <c r="S41" s="124"/>
      <c r="T41" s="124"/>
      <c r="U41" s="126"/>
      <c r="V41" s="126"/>
      <c r="W41" s="126"/>
      <c r="X41" s="117"/>
    </row>
    <row r="42" spans="1:24" s="20" customFormat="1" ht="12.75" customHeight="1">
      <c r="A42" s="127"/>
      <c r="B42" s="128"/>
      <c r="C42" s="129"/>
      <c r="D42" s="129"/>
      <c r="E42" s="129"/>
      <c r="F42" s="129"/>
      <c r="G42" s="130"/>
      <c r="H42" s="131"/>
      <c r="I42" s="129"/>
      <c r="J42" s="129"/>
      <c r="K42" s="129"/>
      <c r="L42" s="129"/>
      <c r="M42" s="129"/>
      <c r="N42" s="129"/>
      <c r="O42" s="129"/>
      <c r="P42" s="132"/>
      <c r="Q42" s="132"/>
      <c r="R42" s="132"/>
      <c r="S42" s="132"/>
      <c r="T42" s="132"/>
      <c r="U42" s="133"/>
      <c r="V42" s="134"/>
      <c r="W42" s="134"/>
      <c r="X42" s="135"/>
    </row>
    <row r="43" spans="1:24" s="136" customFormat="1" ht="12.75" customHeight="1">
      <c r="A43" s="127"/>
      <c r="B43" s="276" t="s">
        <v>334</v>
      </c>
      <c r="C43" s="268"/>
      <c r="D43" s="268"/>
      <c r="E43" s="268"/>
      <c r="F43" s="268"/>
      <c r="G43" s="269"/>
      <c r="H43" s="270"/>
      <c r="I43" s="268"/>
      <c r="J43" s="268"/>
      <c r="K43" s="268"/>
      <c r="L43" s="268"/>
      <c r="M43" s="268"/>
      <c r="N43" s="268"/>
      <c r="O43" s="268"/>
      <c r="P43" s="271"/>
      <c r="Q43" s="271"/>
      <c r="R43" s="271"/>
      <c r="S43" s="271"/>
      <c r="T43" s="271"/>
      <c r="U43" s="133"/>
      <c r="V43" s="272"/>
      <c r="W43" s="272"/>
      <c r="X43" s="273"/>
    </row>
    <row r="44" spans="1:24" s="136" customFormat="1" ht="12.75" customHeight="1">
      <c r="A44" s="127"/>
      <c r="B44" s="274" t="s">
        <v>332</v>
      </c>
      <c r="C44" s="268"/>
      <c r="D44" s="268"/>
      <c r="E44" s="268"/>
      <c r="F44" s="268"/>
      <c r="G44" s="269"/>
      <c r="H44" s="270"/>
      <c r="I44" s="268"/>
      <c r="J44" s="268"/>
      <c r="K44" s="268"/>
      <c r="L44" s="268"/>
      <c r="M44" s="268"/>
      <c r="N44" s="268"/>
      <c r="O44" s="268"/>
      <c r="P44" s="271"/>
      <c r="Q44" s="271"/>
      <c r="R44" s="271"/>
      <c r="S44" s="271"/>
      <c r="T44" s="271"/>
      <c r="U44" s="133"/>
      <c r="V44" s="272"/>
      <c r="W44" s="272"/>
      <c r="X44" s="273"/>
    </row>
    <row r="45" spans="1:24" s="136" customFormat="1" ht="12.75" customHeight="1">
      <c r="A45" s="127"/>
      <c r="B45" s="275" t="s">
        <v>333</v>
      </c>
      <c r="C45" s="268"/>
      <c r="D45" s="268"/>
      <c r="E45" s="268"/>
      <c r="F45" s="268"/>
      <c r="G45" s="269"/>
      <c r="H45" s="270"/>
      <c r="I45" s="268"/>
      <c r="J45" s="268"/>
      <c r="K45" s="268"/>
      <c r="L45" s="268"/>
      <c r="M45" s="268"/>
      <c r="N45" s="268"/>
      <c r="O45" s="268"/>
      <c r="P45" s="271"/>
      <c r="Q45" s="271"/>
      <c r="R45" s="271"/>
      <c r="S45" s="271"/>
      <c r="T45" s="271"/>
      <c r="U45" s="133"/>
      <c r="V45" s="272"/>
      <c r="W45" s="272"/>
      <c r="X45" s="273"/>
    </row>
    <row r="46" spans="1:26" s="144" customFormat="1" ht="26.25">
      <c r="A46" s="150" t="s">
        <v>146</v>
      </c>
      <c r="B46" s="137" t="s">
        <v>155</v>
      </c>
      <c r="C46" s="190"/>
      <c r="D46" s="219">
        <v>2</v>
      </c>
      <c r="E46" s="139">
        <v>12</v>
      </c>
      <c r="F46" s="139">
        <v>5</v>
      </c>
      <c r="G46" s="147">
        <v>25.049</v>
      </c>
      <c r="H46" s="140">
        <v>4160</v>
      </c>
      <c r="I46" s="146">
        <f>H46*0.04</f>
        <v>166.4</v>
      </c>
      <c r="J46" s="139"/>
      <c r="K46" s="139"/>
      <c r="L46" s="139"/>
      <c r="M46" s="139"/>
      <c r="N46" s="139"/>
      <c r="O46" s="140">
        <f aca="true" t="shared" si="0" ref="O46:O56">13+2.096+15.7596</f>
        <v>30.855600000000003</v>
      </c>
      <c r="P46" s="141">
        <f aca="true" t="shared" si="1" ref="P46:P57">(H46+I46+J46+L46+M46+N46)*O46/100</f>
        <v>1334.9366784000001</v>
      </c>
      <c r="Q46" s="141">
        <f aca="true" t="shared" si="2" ref="Q46:Q57">(H46+I46+J46+K46+L46+M46+N46+P46)*0.3</f>
        <v>1698.40100352</v>
      </c>
      <c r="R46" s="141">
        <f aca="true" t="shared" si="3" ref="R46:R57">(H46+I46+J46+K46+L46+M46+N46+P46)*0.3</f>
        <v>1698.40100352</v>
      </c>
      <c r="S46" s="141">
        <f aca="true" t="shared" si="4" ref="S46:S57">H46+I46+J46+K46+L46+M46+N46+P46+Q46+R46</f>
        <v>9058.13868544</v>
      </c>
      <c r="T46" s="141">
        <f aca="true" t="shared" si="5" ref="T46:T57">S46*D46</f>
        <v>18116.27737088</v>
      </c>
      <c r="U46" s="149">
        <v>7</v>
      </c>
      <c r="V46" s="142">
        <f aca="true" t="shared" si="6" ref="V46:V57">(H46+I46+J46+L46+M46+N46)*D46</f>
        <v>8652.8</v>
      </c>
      <c r="W46" s="142">
        <f aca="true" t="shared" si="7" ref="W46:W51">P46*D46</f>
        <v>2669.8733568000002</v>
      </c>
      <c r="X46" s="143">
        <v>1</v>
      </c>
      <c r="Y46" s="145"/>
      <c r="Z46" s="136"/>
    </row>
    <row r="47" spans="1:26" s="144" customFormat="1" ht="39" hidden="1">
      <c r="A47" s="150" t="s">
        <v>145</v>
      </c>
      <c r="B47" s="189" t="s">
        <v>154</v>
      </c>
      <c r="C47" s="190"/>
      <c r="D47" s="219"/>
      <c r="E47" s="139">
        <v>12</v>
      </c>
      <c r="F47" s="139">
        <v>5</v>
      </c>
      <c r="G47" s="147">
        <v>25.049</v>
      </c>
      <c r="H47" s="140">
        <v>4160</v>
      </c>
      <c r="I47" s="146"/>
      <c r="J47" s="139"/>
      <c r="K47" s="139"/>
      <c r="L47" s="139"/>
      <c r="M47" s="139"/>
      <c r="N47" s="146"/>
      <c r="O47" s="140">
        <f t="shared" si="0"/>
        <v>30.855600000000003</v>
      </c>
      <c r="P47" s="141">
        <f t="shared" si="1"/>
        <v>1283.5929600000002</v>
      </c>
      <c r="Q47" s="141">
        <f t="shared" si="2"/>
        <v>1633.077888</v>
      </c>
      <c r="R47" s="141">
        <f t="shared" si="3"/>
        <v>1633.077888</v>
      </c>
      <c r="S47" s="141">
        <f t="shared" si="4"/>
        <v>8709.748736</v>
      </c>
      <c r="T47" s="141">
        <f t="shared" si="5"/>
        <v>0</v>
      </c>
      <c r="U47" s="149">
        <v>2</v>
      </c>
      <c r="V47" s="142">
        <f t="shared" si="6"/>
        <v>0</v>
      </c>
      <c r="W47" s="142">
        <f t="shared" si="7"/>
        <v>0</v>
      </c>
      <c r="X47" s="143">
        <v>1</v>
      </c>
      <c r="Y47" s="145"/>
      <c r="Z47" s="136"/>
    </row>
    <row r="48" spans="1:26" s="144" customFormat="1" ht="12.75">
      <c r="A48" s="150" t="s">
        <v>144</v>
      </c>
      <c r="B48" s="137" t="s">
        <v>329</v>
      </c>
      <c r="C48" s="190"/>
      <c r="D48" s="219">
        <v>2.4</v>
      </c>
      <c r="E48" s="139">
        <v>12</v>
      </c>
      <c r="F48" s="139">
        <v>2</v>
      </c>
      <c r="G48" s="147">
        <v>15.772</v>
      </c>
      <c r="H48" s="139">
        <v>2619</v>
      </c>
      <c r="I48" s="146">
        <f>H48*0.04</f>
        <v>104.76</v>
      </c>
      <c r="J48" s="139"/>
      <c r="K48" s="139"/>
      <c r="L48" s="139"/>
      <c r="M48" s="139">
        <f>H48*0.15</f>
        <v>392.84999999999997</v>
      </c>
      <c r="N48" s="146"/>
      <c r="O48" s="140">
        <f t="shared" si="0"/>
        <v>30.855600000000003</v>
      </c>
      <c r="P48" s="141">
        <f t="shared" si="1"/>
        <v>961.6487151600002</v>
      </c>
      <c r="Q48" s="141">
        <f t="shared" si="2"/>
        <v>1223.477614548</v>
      </c>
      <c r="R48" s="141">
        <f t="shared" si="3"/>
        <v>1223.477614548</v>
      </c>
      <c r="S48" s="141">
        <f t="shared" si="4"/>
        <v>6525.213944256</v>
      </c>
      <c r="T48" s="141">
        <f t="shared" si="5"/>
        <v>15660.5134662144</v>
      </c>
      <c r="U48" s="149">
        <v>7</v>
      </c>
      <c r="V48" s="142">
        <f t="shared" si="6"/>
        <v>7479.864</v>
      </c>
      <c r="W48" s="142">
        <f t="shared" si="7"/>
        <v>2307.956916384</v>
      </c>
      <c r="X48" s="143">
        <v>1</v>
      </c>
      <c r="Y48" s="145"/>
      <c r="Z48" s="136"/>
    </row>
    <row r="49" spans="1:26" s="144" customFormat="1" ht="12.75">
      <c r="A49" s="150" t="s">
        <v>188</v>
      </c>
      <c r="B49" s="137" t="s">
        <v>246</v>
      </c>
      <c r="C49" s="190"/>
      <c r="D49" s="219">
        <v>0</v>
      </c>
      <c r="E49" s="139">
        <v>12</v>
      </c>
      <c r="F49" s="139">
        <v>5</v>
      </c>
      <c r="G49" s="147">
        <v>25.049</v>
      </c>
      <c r="H49" s="140">
        <v>4160</v>
      </c>
      <c r="I49" s="146">
        <f>H49*0.04</f>
        <v>166.4</v>
      </c>
      <c r="J49" s="139"/>
      <c r="K49" s="139"/>
      <c r="L49" s="139"/>
      <c r="M49" s="139"/>
      <c r="N49" s="139"/>
      <c r="O49" s="140">
        <f t="shared" si="0"/>
        <v>30.855600000000003</v>
      </c>
      <c r="P49" s="141">
        <f>(H49+I49+J49+L49+M49+N49)*O49/100</f>
        <v>1334.9366784000001</v>
      </c>
      <c r="Q49" s="141">
        <f>(H49+I49+J49+K49+L49+M49+N49+P49)*0.3</f>
        <v>1698.40100352</v>
      </c>
      <c r="R49" s="141">
        <f>(H49+I49+J49+K49+L49+M49+N49+P49)*0.3</f>
        <v>1698.40100352</v>
      </c>
      <c r="S49" s="141">
        <f>H49+I49+J49+K49+L49+M49+N49+P49+Q49+R49</f>
        <v>9058.13868544</v>
      </c>
      <c r="T49" s="141">
        <f>S49*D49</f>
        <v>0</v>
      </c>
      <c r="U49" s="149"/>
      <c r="V49" s="142"/>
      <c r="W49" s="142"/>
      <c r="X49" s="143"/>
      <c r="Y49" s="145"/>
      <c r="Z49" s="136"/>
    </row>
    <row r="50" spans="1:26" s="144" customFormat="1" ht="12.75">
      <c r="A50" s="150" t="s">
        <v>189</v>
      </c>
      <c r="B50" s="137" t="s">
        <v>157</v>
      </c>
      <c r="C50" s="190"/>
      <c r="D50" s="219">
        <v>0</v>
      </c>
      <c r="E50" s="139">
        <v>12</v>
      </c>
      <c r="F50" s="139">
        <v>2</v>
      </c>
      <c r="G50" s="147">
        <v>15.772</v>
      </c>
      <c r="H50" s="140">
        <v>2619</v>
      </c>
      <c r="I50" s="146">
        <f>H50*0.04</f>
        <v>104.76</v>
      </c>
      <c r="J50" s="139"/>
      <c r="K50" s="139"/>
      <c r="L50" s="139"/>
      <c r="M50" s="139"/>
      <c r="N50" s="139"/>
      <c r="O50" s="140">
        <f t="shared" si="0"/>
        <v>30.855600000000003</v>
      </c>
      <c r="P50" s="141">
        <f t="shared" si="1"/>
        <v>840.4324905600001</v>
      </c>
      <c r="Q50" s="141">
        <f t="shared" si="2"/>
        <v>1069.2577471680002</v>
      </c>
      <c r="R50" s="141">
        <f t="shared" si="3"/>
        <v>1069.2577471680002</v>
      </c>
      <c r="S50" s="141">
        <f t="shared" si="4"/>
        <v>5702.707984896</v>
      </c>
      <c r="T50" s="141">
        <f t="shared" si="5"/>
        <v>0</v>
      </c>
      <c r="U50" s="149">
        <v>3</v>
      </c>
      <c r="V50" s="142">
        <f t="shared" si="6"/>
        <v>0</v>
      </c>
      <c r="W50" s="142">
        <f t="shared" si="7"/>
        <v>0</v>
      </c>
      <c r="X50" s="143">
        <v>1</v>
      </c>
      <c r="Y50" s="145"/>
      <c r="Z50" s="136"/>
    </row>
    <row r="51" spans="1:26" s="144" customFormat="1" ht="12.75">
      <c r="A51" s="150" t="s">
        <v>190</v>
      </c>
      <c r="B51" s="137" t="s">
        <v>182</v>
      </c>
      <c r="C51" s="190"/>
      <c r="D51" s="219">
        <v>0.5</v>
      </c>
      <c r="E51" s="139">
        <v>12</v>
      </c>
      <c r="F51" s="139">
        <v>5</v>
      </c>
      <c r="G51" s="147">
        <v>25.049</v>
      </c>
      <c r="H51" s="140">
        <v>4160</v>
      </c>
      <c r="I51" s="146">
        <f>H51*0.04</f>
        <v>166.4</v>
      </c>
      <c r="J51" s="139"/>
      <c r="K51" s="139"/>
      <c r="L51" s="139"/>
      <c r="M51" s="139"/>
      <c r="N51" s="139"/>
      <c r="O51" s="140">
        <f t="shared" si="0"/>
        <v>30.855600000000003</v>
      </c>
      <c r="P51" s="141">
        <f t="shared" si="1"/>
        <v>1334.9366784000001</v>
      </c>
      <c r="Q51" s="141">
        <f t="shared" si="2"/>
        <v>1698.40100352</v>
      </c>
      <c r="R51" s="141">
        <f t="shared" si="3"/>
        <v>1698.40100352</v>
      </c>
      <c r="S51" s="141">
        <f t="shared" si="4"/>
        <v>9058.13868544</v>
      </c>
      <c r="T51" s="141">
        <f t="shared" si="5"/>
        <v>4529.06934272</v>
      </c>
      <c r="U51" s="149">
        <v>7</v>
      </c>
      <c r="V51" s="142">
        <f t="shared" si="6"/>
        <v>2163.2</v>
      </c>
      <c r="W51" s="142">
        <f t="shared" si="7"/>
        <v>667.4683392000001</v>
      </c>
      <c r="X51" s="143">
        <v>1</v>
      </c>
      <c r="Y51" s="145"/>
      <c r="Z51" s="136"/>
    </row>
    <row r="52" spans="1:26" s="144" customFormat="1" ht="12.75">
      <c r="A52" s="150" t="s">
        <v>193</v>
      </c>
      <c r="B52" s="137" t="s">
        <v>183</v>
      </c>
      <c r="C52" s="190"/>
      <c r="D52" s="219">
        <v>0.3</v>
      </c>
      <c r="E52" s="139">
        <v>12</v>
      </c>
      <c r="F52" s="139">
        <v>5</v>
      </c>
      <c r="G52" s="147">
        <v>25.049</v>
      </c>
      <c r="H52" s="140">
        <v>4160</v>
      </c>
      <c r="I52" s="146">
        <f>H52*0.04</f>
        <v>166.4</v>
      </c>
      <c r="J52" s="139"/>
      <c r="K52" s="139"/>
      <c r="L52" s="139"/>
      <c r="M52" s="139"/>
      <c r="N52" s="139"/>
      <c r="O52" s="140">
        <f t="shared" si="0"/>
        <v>30.855600000000003</v>
      </c>
      <c r="P52" s="141">
        <f>(H52+I52+J52+L52+M52+N52)*O52/100</f>
        <v>1334.9366784000001</v>
      </c>
      <c r="Q52" s="141">
        <f>(H52+I52+J52+K52+L52+M52+N52+P52)*0.3</f>
        <v>1698.40100352</v>
      </c>
      <c r="R52" s="141">
        <f>(H52+I52+J52+K52+L52+M52+N52+P52)*0.3</f>
        <v>1698.40100352</v>
      </c>
      <c r="S52" s="141">
        <f>H52+I52+J52+K52+L52+M52+N52+P52+Q52+R52</f>
        <v>9058.13868544</v>
      </c>
      <c r="T52" s="141">
        <f>S52*D52</f>
        <v>2717.441605632</v>
      </c>
      <c r="U52" s="149">
        <v>7</v>
      </c>
      <c r="V52" s="142">
        <f>(H52+I52+J52+L52+M52+N52)*D52</f>
        <v>1297.9199999999998</v>
      </c>
      <c r="W52" s="142">
        <f>P52*D52</f>
        <v>400.48100352</v>
      </c>
      <c r="X52" s="143">
        <v>1</v>
      </c>
      <c r="Y52" s="145"/>
      <c r="Z52" s="136"/>
    </row>
    <row r="53" spans="1:26" s="144" customFormat="1" ht="12.75">
      <c r="A53" s="150" t="s">
        <v>258</v>
      </c>
      <c r="B53" s="137" t="s">
        <v>256</v>
      </c>
      <c r="C53" s="190"/>
      <c r="D53" s="219">
        <v>0.5</v>
      </c>
      <c r="E53" s="139">
        <v>12</v>
      </c>
      <c r="F53" s="139">
        <v>5</v>
      </c>
      <c r="G53" s="147">
        <v>25.049</v>
      </c>
      <c r="H53" s="140">
        <v>4160</v>
      </c>
      <c r="I53" s="146">
        <f>H53*0.12</f>
        <v>499.2</v>
      </c>
      <c r="J53" s="139"/>
      <c r="K53" s="139"/>
      <c r="L53" s="139"/>
      <c r="M53" s="139"/>
      <c r="N53" s="139"/>
      <c r="O53" s="140">
        <f t="shared" si="0"/>
        <v>30.855600000000003</v>
      </c>
      <c r="P53" s="141">
        <f>(H53+I53+J53+L53+M53+N53)*O53/100</f>
        <v>1437.6241152</v>
      </c>
      <c r="Q53" s="141">
        <f>(H53+I53+J53+K53+L53+M53+N53+P53)*0.3</f>
        <v>1829.0472345599999</v>
      </c>
      <c r="R53" s="141">
        <f>(H53+I53+J53+K53+L53+M53+N53+P53)*0.3</f>
        <v>1829.0472345599999</v>
      </c>
      <c r="S53" s="141">
        <f>H53+I53+J53+K53+L53+M53+N53+P53+Q53+R53</f>
        <v>9754.91858432</v>
      </c>
      <c r="T53" s="141">
        <f>S53*D53</f>
        <v>4877.45929216</v>
      </c>
      <c r="U53" s="149">
        <v>7</v>
      </c>
      <c r="V53" s="142">
        <f>(H53+I53+J53+L53+M53+N53)*D53</f>
        <v>2329.6</v>
      </c>
      <c r="W53" s="142">
        <f>P53*D53</f>
        <v>718.8120576</v>
      </c>
      <c r="X53" s="143">
        <v>1</v>
      </c>
      <c r="Y53" s="145"/>
      <c r="Z53" s="136"/>
    </row>
    <row r="54" spans="1:26" s="144" customFormat="1" ht="12.75" hidden="1">
      <c r="A54" s="150" t="s">
        <v>259</v>
      </c>
      <c r="B54" s="137" t="s">
        <v>257</v>
      </c>
      <c r="C54" s="138"/>
      <c r="D54" s="219">
        <v>0</v>
      </c>
      <c r="E54" s="139">
        <v>12</v>
      </c>
      <c r="F54" s="139">
        <v>3</v>
      </c>
      <c r="G54" s="147">
        <v>19.599</v>
      </c>
      <c r="H54" s="140">
        <v>3255</v>
      </c>
      <c r="I54" s="146">
        <f>H54*0.12</f>
        <v>390.59999999999997</v>
      </c>
      <c r="J54" s="139"/>
      <c r="K54" s="139"/>
      <c r="L54" s="139"/>
      <c r="M54" s="139"/>
      <c r="N54" s="139"/>
      <c r="O54" s="140">
        <f t="shared" si="0"/>
        <v>30.855600000000003</v>
      </c>
      <c r="P54" s="141">
        <f>(H54+I54+J54+L54+M54+N54)*O54/100</f>
        <v>1124.8717536000001</v>
      </c>
      <c r="Q54" s="141">
        <f>(H54+I54+J54+K54+L54+M54+N54+P54)*0.3</f>
        <v>1431.14152608</v>
      </c>
      <c r="R54" s="141">
        <f>(H54+I54+J54+K54+L54+M54+N54+P54)*0.3</f>
        <v>1431.14152608</v>
      </c>
      <c r="S54" s="141">
        <f>H54+I54+J54+K54+L54+M54+N54+P54+Q54+R54</f>
        <v>7632.75480576</v>
      </c>
      <c r="T54" s="141">
        <f>S54*D54</f>
        <v>0</v>
      </c>
      <c r="U54" s="149">
        <v>3</v>
      </c>
      <c r="V54" s="142">
        <f>(H54+I54+J54+L54+M54+N54)*D54</f>
        <v>0</v>
      </c>
      <c r="W54" s="142">
        <f>P54*D54</f>
        <v>0</v>
      </c>
      <c r="X54" s="143">
        <v>1</v>
      </c>
      <c r="Y54" s="145"/>
      <c r="Z54" s="136"/>
    </row>
    <row r="55" spans="1:26" s="144" customFormat="1" ht="12.75" hidden="1">
      <c r="A55" s="148" t="s">
        <v>260</v>
      </c>
      <c r="B55" s="137" t="s">
        <v>302</v>
      </c>
      <c r="C55" s="190"/>
      <c r="D55" s="219">
        <v>0</v>
      </c>
      <c r="E55" s="191">
        <v>12</v>
      </c>
      <c r="F55" s="191">
        <v>6</v>
      </c>
      <c r="G55" s="258">
        <v>28.296</v>
      </c>
      <c r="H55" s="155">
        <v>4699</v>
      </c>
      <c r="I55" s="259">
        <f>H55*0.04</f>
        <v>187.96</v>
      </c>
      <c r="J55" s="191"/>
      <c r="K55" s="191"/>
      <c r="L55" s="191"/>
      <c r="M55" s="191">
        <f>H55*0.3</f>
        <v>1409.7</v>
      </c>
      <c r="N55" s="191"/>
      <c r="O55" s="155">
        <f t="shared" si="0"/>
        <v>30.855600000000003</v>
      </c>
      <c r="P55" s="260">
        <f>(H55+I55+J55+L55+M55+N55)*O55/100</f>
        <v>1942.8722229600003</v>
      </c>
      <c r="Q55" s="260">
        <f>(H55+I55+J55+K55+L55+M55+N55+P55)*0.3</f>
        <v>2471.859666888</v>
      </c>
      <c r="R55" s="260">
        <f>(H55+I55+J55+K55+L55+M55+N55+P55)*0.3</f>
        <v>2471.859666888</v>
      </c>
      <c r="S55" s="260">
        <f>H55+I55+J55+K55+L55+M55+N55+P55+Q55+R55</f>
        <v>13183.251556736</v>
      </c>
      <c r="T55" s="260">
        <f>S55*D55</f>
        <v>0</v>
      </c>
      <c r="U55" s="261">
        <v>3</v>
      </c>
      <c r="V55" s="157">
        <f>(H55+I55+J55+L55+M55+N55)*D55</f>
        <v>0</v>
      </c>
      <c r="W55" s="157">
        <f>P55*D55</f>
        <v>0</v>
      </c>
      <c r="X55" s="262">
        <v>1</v>
      </c>
      <c r="Z55" s="136"/>
    </row>
    <row r="56" spans="1:26" s="144" customFormat="1" ht="12.75" hidden="1">
      <c r="A56" s="148" t="s">
        <v>300</v>
      </c>
      <c r="B56" s="137" t="s">
        <v>257</v>
      </c>
      <c r="C56" s="190"/>
      <c r="D56" s="219">
        <f>D55</f>
        <v>0</v>
      </c>
      <c r="E56" s="191">
        <v>12</v>
      </c>
      <c r="F56" s="191">
        <v>3</v>
      </c>
      <c r="G56" s="258">
        <v>19.599</v>
      </c>
      <c r="H56" s="155">
        <v>3255</v>
      </c>
      <c r="I56" s="259">
        <f>H56*0.12</f>
        <v>390.59999999999997</v>
      </c>
      <c r="J56" s="191"/>
      <c r="K56" s="191"/>
      <c r="L56" s="191"/>
      <c r="M56" s="191"/>
      <c r="N56" s="191"/>
      <c r="O56" s="155">
        <f t="shared" si="0"/>
        <v>30.855600000000003</v>
      </c>
      <c r="P56" s="260">
        <f>(H56+I56+J56+L56+M56+N56)*O56/100</f>
        <v>1124.8717536000001</v>
      </c>
      <c r="Q56" s="260">
        <f>(H56+I56+J56+K56+L56+M56+N56+P56)*0.3</f>
        <v>1431.14152608</v>
      </c>
      <c r="R56" s="260">
        <f>(H56+I56+J56+K56+L56+M56+N56+P56)*0.3</f>
        <v>1431.14152608</v>
      </c>
      <c r="S56" s="260">
        <f>H56+I56+J56+K56+L56+M56+N56+P56+Q56+R56</f>
        <v>7632.75480576</v>
      </c>
      <c r="T56" s="260">
        <f>S56*D56</f>
        <v>0</v>
      </c>
      <c r="U56" s="261">
        <v>3</v>
      </c>
      <c r="V56" s="157">
        <f>(H56+I56+J56+L56+M56+N56)*D56</f>
        <v>0</v>
      </c>
      <c r="W56" s="157">
        <f>P56*D56</f>
        <v>0</v>
      </c>
      <c r="X56" s="262">
        <v>1</v>
      </c>
      <c r="Z56" s="136"/>
    </row>
    <row r="57" spans="1:26" s="144" customFormat="1" ht="12.75" hidden="1">
      <c r="A57" s="150" t="s">
        <v>303</v>
      </c>
      <c r="B57" s="148" t="s">
        <v>147</v>
      </c>
      <c r="C57" s="190"/>
      <c r="D57" s="155">
        <v>0</v>
      </c>
      <c r="E57" s="155">
        <v>12</v>
      </c>
      <c r="F57" s="155"/>
      <c r="G57" s="147"/>
      <c r="H57" s="191">
        <v>5500</v>
      </c>
      <c r="I57" s="192"/>
      <c r="J57" s="192"/>
      <c r="K57" s="192"/>
      <c r="L57" s="192"/>
      <c r="M57" s="192"/>
      <c r="N57" s="192"/>
      <c r="O57" s="140">
        <v>55</v>
      </c>
      <c r="P57" s="141">
        <f t="shared" si="1"/>
        <v>3025</v>
      </c>
      <c r="Q57" s="141">
        <f t="shared" si="2"/>
        <v>2557.5</v>
      </c>
      <c r="R57" s="141">
        <f t="shared" si="3"/>
        <v>2557.5</v>
      </c>
      <c r="S57" s="141">
        <f t="shared" si="4"/>
        <v>13640</v>
      </c>
      <c r="T57" s="141">
        <f t="shared" si="5"/>
        <v>0</v>
      </c>
      <c r="U57" s="193"/>
      <c r="V57" s="157">
        <f t="shared" si="6"/>
        <v>0</v>
      </c>
      <c r="W57" s="157"/>
      <c r="X57" s="158"/>
      <c r="Z57" s="136"/>
    </row>
    <row r="58" spans="1:26" s="144" customFormat="1" ht="12.75">
      <c r="A58" s="150"/>
      <c r="B58" s="148"/>
      <c r="C58" s="190"/>
      <c r="D58" s="155"/>
      <c r="E58" s="155"/>
      <c r="F58" s="155"/>
      <c r="G58" s="147"/>
      <c r="H58" s="191"/>
      <c r="I58" s="192"/>
      <c r="J58" s="192"/>
      <c r="K58" s="192"/>
      <c r="L58" s="192"/>
      <c r="M58" s="192"/>
      <c r="N58" s="192"/>
      <c r="O58" s="140"/>
      <c r="P58" s="141"/>
      <c r="Q58" s="141"/>
      <c r="R58" s="141"/>
      <c r="S58" s="141"/>
      <c r="T58" s="141"/>
      <c r="U58" s="193"/>
      <c r="V58" s="157"/>
      <c r="W58" s="157"/>
      <c r="X58" s="158"/>
      <c r="Z58" s="136"/>
    </row>
    <row r="59" spans="1:24" s="16" customFormat="1" ht="12.75">
      <c r="A59" s="151"/>
      <c r="B59" s="151" t="s">
        <v>158</v>
      </c>
      <c r="C59" s="264"/>
      <c r="D59" s="264">
        <f>SUM(D46:D57)</f>
        <v>5.7</v>
      </c>
      <c r="E59" s="152"/>
      <c r="F59" s="152"/>
      <c r="G59" s="152"/>
      <c r="H59" s="152">
        <f aca="true" t="shared" si="8" ref="H59:T59">SUM(H46:H57)</f>
        <v>46907</v>
      </c>
      <c r="I59" s="152">
        <f t="shared" si="8"/>
        <v>2343.48</v>
      </c>
      <c r="J59" s="152">
        <f t="shared" si="8"/>
        <v>0</v>
      </c>
      <c r="K59" s="152">
        <f t="shared" si="8"/>
        <v>0</v>
      </c>
      <c r="L59" s="152">
        <f t="shared" si="8"/>
        <v>0</v>
      </c>
      <c r="M59" s="152">
        <f t="shared" si="8"/>
        <v>1802.55</v>
      </c>
      <c r="N59" s="152">
        <f t="shared" si="8"/>
        <v>0</v>
      </c>
      <c r="O59" s="152">
        <f t="shared" si="8"/>
        <v>394.4116</v>
      </c>
      <c r="P59" s="152">
        <f t="shared" si="8"/>
        <v>17080.660724680005</v>
      </c>
      <c r="Q59" s="152">
        <f t="shared" si="8"/>
        <v>20440.107217404</v>
      </c>
      <c r="R59" s="152">
        <f t="shared" si="8"/>
        <v>20440.107217404</v>
      </c>
      <c r="S59" s="152">
        <f t="shared" si="8"/>
        <v>109013.905159488</v>
      </c>
      <c r="T59" s="152">
        <f t="shared" si="8"/>
        <v>45900.761077606396</v>
      </c>
      <c r="U59" s="217"/>
      <c r="V59" s="153"/>
      <c r="W59" s="153"/>
      <c r="X59" s="154"/>
    </row>
    <row r="60" spans="1:24" ht="12.75">
      <c r="A60" s="159"/>
      <c r="B60" s="160"/>
      <c r="C60" s="161"/>
      <c r="D60" s="162"/>
      <c r="E60" s="161"/>
      <c r="F60" s="161"/>
      <c r="G60" s="163"/>
      <c r="H60" s="164"/>
      <c r="I60" s="164"/>
      <c r="J60" s="164"/>
      <c r="K60" s="164"/>
      <c r="L60" s="161"/>
      <c r="M60" s="164"/>
      <c r="N60" s="164"/>
      <c r="O60" s="165"/>
      <c r="P60" s="166"/>
      <c r="Q60" s="166"/>
      <c r="R60" s="166"/>
      <c r="S60" s="166"/>
      <c r="T60" s="166"/>
      <c r="U60" s="167"/>
      <c r="V60" s="157"/>
      <c r="W60" s="157"/>
      <c r="X60" s="158"/>
    </row>
    <row r="61" spans="1:24" ht="12.75">
      <c r="A61" s="168"/>
      <c r="B61" s="169" t="s">
        <v>148</v>
      </c>
      <c r="C61" s="170"/>
      <c r="D61" s="171"/>
      <c r="E61" s="170"/>
      <c r="F61" s="170"/>
      <c r="G61" s="172"/>
      <c r="H61" s="173"/>
      <c r="I61" s="173"/>
      <c r="J61" s="173"/>
      <c r="K61" s="173"/>
      <c r="L61" s="170"/>
      <c r="M61" s="170"/>
      <c r="N61" s="173"/>
      <c r="O61" s="174"/>
      <c r="P61" s="175"/>
      <c r="Q61" s="175"/>
      <c r="R61" s="175"/>
      <c r="T61" s="175"/>
      <c r="U61" s="176"/>
      <c r="V61" s="157"/>
      <c r="W61" s="157"/>
      <c r="X61" s="158"/>
    </row>
    <row r="62" spans="1:24" ht="12.75">
      <c r="A62" s="168"/>
      <c r="B62" s="177" t="s">
        <v>149</v>
      </c>
      <c r="C62" s="170"/>
      <c r="D62" s="171"/>
      <c r="E62" s="170"/>
      <c r="F62" s="170"/>
      <c r="G62" s="172"/>
      <c r="H62" s="175">
        <f>T59</f>
        <v>45900.761077606396</v>
      </c>
      <c r="I62" s="173"/>
      <c r="J62" s="173"/>
      <c r="K62" s="173"/>
      <c r="L62" s="170"/>
      <c r="M62" s="170"/>
      <c r="N62" s="173"/>
      <c r="O62" s="174"/>
      <c r="P62" s="175"/>
      <c r="Q62" s="175"/>
      <c r="R62" s="175"/>
      <c r="T62" s="175"/>
      <c r="U62" s="156"/>
      <c r="V62" s="157"/>
      <c r="W62" s="157"/>
      <c r="X62" s="158"/>
    </row>
    <row r="63" spans="1:24" ht="12.75">
      <c r="A63" s="168"/>
      <c r="B63" s="177" t="s">
        <v>150</v>
      </c>
      <c r="C63" s="178"/>
      <c r="D63" s="179"/>
      <c r="E63" s="178"/>
      <c r="F63" s="178"/>
      <c r="G63" s="178"/>
      <c r="H63" s="175">
        <f>T59</f>
        <v>45900.761077606396</v>
      </c>
      <c r="I63" s="178"/>
      <c r="J63" s="178"/>
      <c r="K63" s="178"/>
      <c r="L63" s="178"/>
      <c r="M63" s="178"/>
      <c r="N63" s="178"/>
      <c r="O63" s="178"/>
      <c r="P63" s="175"/>
      <c r="Q63" s="175"/>
      <c r="R63" s="175"/>
      <c r="S63" s="175"/>
      <c r="T63" s="175"/>
      <c r="U63" s="157"/>
      <c r="V63" s="157"/>
      <c r="W63" s="157"/>
      <c r="X63" s="158"/>
    </row>
    <row r="64" spans="1:24" s="96" customFormat="1" ht="12.75">
      <c r="A64" s="168"/>
      <c r="B64" s="178"/>
      <c r="C64" s="170"/>
      <c r="D64" s="171"/>
      <c r="E64" s="170"/>
      <c r="F64" s="170"/>
      <c r="G64" s="172"/>
      <c r="H64" s="178"/>
      <c r="I64" s="173"/>
      <c r="J64" s="173"/>
      <c r="K64" s="173"/>
      <c r="L64" s="170"/>
      <c r="M64" s="170"/>
      <c r="N64" s="173"/>
      <c r="O64" s="174"/>
      <c r="P64" s="175"/>
      <c r="Q64" s="175"/>
      <c r="R64" s="175"/>
      <c r="S64" s="175"/>
      <c r="T64" s="175"/>
      <c r="U64" s="157"/>
      <c r="V64" s="180"/>
      <c r="W64" s="180"/>
      <c r="X64" s="181"/>
    </row>
    <row r="65" spans="2:24" ht="12.75">
      <c r="B65" s="136" t="s">
        <v>151</v>
      </c>
      <c r="C65" s="183"/>
      <c r="D65" s="184"/>
      <c r="E65" s="185"/>
      <c r="F65" s="185"/>
      <c r="G65" s="186"/>
      <c r="H65" s="187"/>
      <c r="I65" s="187"/>
      <c r="J65" s="187"/>
      <c r="K65" s="187"/>
      <c r="L65" s="187"/>
      <c r="M65" s="187"/>
      <c r="N65" s="187"/>
      <c r="O65" s="187"/>
      <c r="P65" s="157"/>
      <c r="Q65" s="157"/>
      <c r="R65" s="157"/>
      <c r="S65" s="157"/>
      <c r="T65" s="157"/>
      <c r="U65" s="182"/>
      <c r="V65" s="182"/>
      <c r="W65" s="182"/>
      <c r="X65" s="182"/>
    </row>
    <row r="66" spans="2:24" ht="12.75">
      <c r="B66" s="136"/>
      <c r="C66" s="186" t="s">
        <v>318</v>
      </c>
      <c r="D66" s="184"/>
      <c r="E66" s="185"/>
      <c r="F66" s="185">
        <f>T59</f>
        <v>45900.761077606396</v>
      </c>
      <c r="G66" s="186" t="s">
        <v>319</v>
      </c>
      <c r="H66" s="187"/>
      <c r="I66" s="187"/>
      <c r="J66" s="187"/>
      <c r="K66" s="187">
        <f>T59*12</f>
        <v>550809.1329312767</v>
      </c>
      <c r="L66" s="187" t="s">
        <v>229</v>
      </c>
      <c r="M66" s="187"/>
      <c r="N66" s="187"/>
      <c r="O66" s="187"/>
      <c r="P66" s="157"/>
      <c r="Q66" s="157"/>
      <c r="R66" s="157"/>
      <c r="S66" s="157"/>
      <c r="T66" s="157"/>
      <c r="U66" s="182"/>
      <c r="V66" s="182"/>
      <c r="W66" s="182"/>
      <c r="X66" s="182"/>
    </row>
    <row r="67" spans="2:24" ht="12.75">
      <c r="B67" s="20" t="s">
        <v>152</v>
      </c>
      <c r="H67" s="187"/>
      <c r="P67" s="188"/>
      <c r="Q67" s="188"/>
      <c r="R67" s="188"/>
      <c r="S67" s="188"/>
      <c r="T67" s="188"/>
      <c r="U67" s="182"/>
      <c r="V67" s="182"/>
      <c r="W67" s="182"/>
      <c r="X67" s="182"/>
    </row>
    <row r="68" spans="16:24" ht="12.75">
      <c r="P68" s="182"/>
      <c r="Q68" s="182"/>
      <c r="R68" s="182"/>
      <c r="S68" s="182"/>
      <c r="T68" s="182"/>
      <c r="U68" s="182"/>
      <c r="V68" s="182"/>
      <c r="W68" s="182"/>
      <c r="X68" s="182"/>
    </row>
    <row r="69" spans="2:24" ht="12.75">
      <c r="B69" t="s">
        <v>143</v>
      </c>
      <c r="P69" s="182"/>
      <c r="Q69" s="182"/>
      <c r="R69" s="182"/>
      <c r="S69" s="182"/>
      <c r="T69" s="182"/>
      <c r="U69" s="182"/>
      <c r="V69" s="182"/>
      <c r="W69" s="182"/>
      <c r="X69" s="182"/>
    </row>
    <row r="70" spans="16:24" ht="12.75">
      <c r="P70" s="182"/>
      <c r="Q70" s="182"/>
      <c r="R70" s="182"/>
      <c r="S70" s="182"/>
      <c r="T70" s="182"/>
      <c r="U70" s="182"/>
      <c r="V70" s="182"/>
      <c r="W70" s="182"/>
      <c r="X70" s="182"/>
    </row>
    <row r="71" spans="2:24" ht="12.75">
      <c r="B71" t="s">
        <v>153</v>
      </c>
      <c r="P71" s="182"/>
      <c r="Q71" s="182"/>
      <c r="R71" s="182"/>
      <c r="S71" s="182"/>
      <c r="T71" s="182"/>
      <c r="U71" s="182"/>
      <c r="V71" s="182"/>
      <c r="W71" s="182"/>
      <c r="X71" s="182"/>
    </row>
    <row r="72" spans="16:24" ht="12.75">
      <c r="P72" s="182"/>
      <c r="Q72" s="182"/>
      <c r="R72" s="182"/>
      <c r="S72" s="182"/>
      <c r="T72" s="182"/>
      <c r="U72" s="182"/>
      <c r="V72" s="182"/>
      <c r="W72" s="182"/>
      <c r="X72" s="182"/>
    </row>
    <row r="73" spans="16:24" ht="12.75">
      <c r="P73" s="182"/>
      <c r="Q73" s="182"/>
      <c r="R73" s="182"/>
      <c r="S73" s="182"/>
      <c r="T73" s="182"/>
      <c r="U73" s="182"/>
      <c r="V73" s="182"/>
      <c r="W73" s="182"/>
      <c r="X73" s="182"/>
    </row>
    <row r="74" spans="16:24" ht="12.75">
      <c r="P74" s="182"/>
      <c r="Q74" s="182"/>
      <c r="R74" s="182"/>
      <c r="S74" s="182"/>
      <c r="T74" s="182"/>
      <c r="U74" s="182"/>
      <c r="V74" s="182"/>
      <c r="W74" s="182"/>
      <c r="X74" s="182"/>
    </row>
    <row r="75" spans="16:24" ht="12.75">
      <c r="P75" s="182"/>
      <c r="Q75" s="182"/>
      <c r="R75" s="182"/>
      <c r="S75" s="182"/>
      <c r="T75" s="182"/>
      <c r="U75" s="182"/>
      <c r="V75" s="182"/>
      <c r="W75" s="182"/>
      <c r="X75" s="182"/>
    </row>
    <row r="76" spans="16:24" ht="12.75">
      <c r="P76" s="182"/>
      <c r="Q76" s="182"/>
      <c r="R76" s="182"/>
      <c r="S76" s="182"/>
      <c r="T76" s="182"/>
      <c r="U76" s="182"/>
      <c r="V76" s="182"/>
      <c r="W76" s="182"/>
      <c r="X76" s="182"/>
    </row>
    <row r="77" spans="16:24" ht="12.75">
      <c r="P77" s="182"/>
      <c r="Q77" s="182"/>
      <c r="R77" s="182"/>
      <c r="S77" s="182"/>
      <c r="T77" s="182"/>
      <c r="U77" s="182"/>
      <c r="V77" s="182"/>
      <c r="W77" s="182"/>
      <c r="X77" s="182"/>
    </row>
    <row r="78" spans="16:24" ht="12.75">
      <c r="P78" s="182"/>
      <c r="Q78" s="182"/>
      <c r="R78" s="182"/>
      <c r="S78" s="182"/>
      <c r="T78" s="182"/>
      <c r="U78" s="182"/>
      <c r="V78" s="182"/>
      <c r="W78" s="182"/>
      <c r="X78" s="182"/>
    </row>
    <row r="79" spans="16:24" ht="12.75">
      <c r="P79" s="182"/>
      <c r="Q79" s="182"/>
      <c r="R79" s="182"/>
      <c r="S79" s="182"/>
      <c r="T79" s="182"/>
      <c r="U79" s="182"/>
      <c r="V79" s="182"/>
      <c r="W79" s="182"/>
      <c r="X79" s="182"/>
    </row>
    <row r="80" spans="16:24" ht="12.75">
      <c r="P80" s="182"/>
      <c r="Q80" s="182"/>
      <c r="R80" s="182"/>
      <c r="S80" s="182"/>
      <c r="T80" s="182"/>
      <c r="U80" s="182"/>
      <c r="V80" s="182"/>
      <c r="W80" s="182"/>
      <c r="X80" s="182"/>
    </row>
    <row r="81" spans="16:24" ht="12.75">
      <c r="P81" s="182"/>
      <c r="Q81" s="182"/>
      <c r="R81" s="182"/>
      <c r="S81" s="182"/>
      <c r="T81" s="182"/>
      <c r="U81" s="182"/>
      <c r="V81" s="182"/>
      <c r="W81" s="182"/>
      <c r="X81" s="182"/>
    </row>
    <row r="82" spans="16:24" ht="12.75">
      <c r="P82" s="182"/>
      <c r="Q82" s="182"/>
      <c r="R82" s="182"/>
      <c r="S82" s="182"/>
      <c r="T82" s="182"/>
      <c r="U82" s="182"/>
      <c r="V82" s="182"/>
      <c r="W82" s="182"/>
      <c r="X82" s="182"/>
    </row>
    <row r="83" spans="16:24" ht="12.75">
      <c r="P83" s="182"/>
      <c r="Q83" s="182"/>
      <c r="R83" s="182"/>
      <c r="S83" s="182"/>
      <c r="T83" s="182"/>
      <c r="U83" s="182"/>
      <c r="V83" s="182"/>
      <c r="W83" s="182"/>
      <c r="X83" s="182"/>
    </row>
    <row r="84" spans="16:24" ht="12.75">
      <c r="P84" s="182"/>
      <c r="Q84" s="182"/>
      <c r="R84" s="182"/>
      <c r="S84" s="182"/>
      <c r="T84" s="182"/>
      <c r="U84" s="182"/>
      <c r="V84" s="182"/>
      <c r="W84" s="182"/>
      <c r="X84" s="182"/>
    </row>
    <row r="85" spans="16:24" ht="12.75">
      <c r="P85" s="182"/>
      <c r="Q85" s="182"/>
      <c r="R85" s="182"/>
      <c r="S85" s="182"/>
      <c r="T85" s="182"/>
      <c r="U85" s="182"/>
      <c r="V85" s="182"/>
      <c r="W85" s="182"/>
      <c r="X85" s="182"/>
    </row>
    <row r="86" spans="16:24" ht="12.75">
      <c r="P86" s="182"/>
      <c r="Q86" s="182"/>
      <c r="R86" s="182"/>
      <c r="S86" s="182"/>
      <c r="T86" s="182"/>
      <c r="U86" s="182"/>
      <c r="V86" s="182"/>
      <c r="W86" s="182"/>
      <c r="X86" s="182"/>
    </row>
    <row r="87" spans="16:24" ht="12.75">
      <c r="P87" s="182"/>
      <c r="Q87" s="182"/>
      <c r="R87" s="182"/>
      <c r="S87" s="182"/>
      <c r="T87" s="182"/>
      <c r="U87" s="182"/>
      <c r="V87" s="182"/>
      <c r="W87" s="182"/>
      <c r="X87" s="182"/>
    </row>
    <row r="88" spans="16:24" ht="12.75">
      <c r="P88" s="182"/>
      <c r="Q88" s="182"/>
      <c r="R88" s="182"/>
      <c r="S88" s="182"/>
      <c r="T88" s="182"/>
      <c r="U88" s="182"/>
      <c r="V88" s="182"/>
      <c r="W88" s="182"/>
      <c r="X88" s="182"/>
    </row>
    <row r="89" spans="16:24" ht="12.75">
      <c r="P89" s="182"/>
      <c r="Q89" s="182"/>
      <c r="R89" s="182"/>
      <c r="S89" s="182"/>
      <c r="T89" s="182"/>
      <c r="U89" s="182"/>
      <c r="V89" s="182"/>
      <c r="W89" s="182"/>
      <c r="X89" s="182"/>
    </row>
    <row r="90" spans="16:24" ht="12.75">
      <c r="P90" s="182"/>
      <c r="Q90" s="182"/>
      <c r="R90" s="182"/>
      <c r="S90" s="182"/>
      <c r="T90" s="182"/>
      <c r="U90" s="182"/>
      <c r="V90" s="182"/>
      <c r="W90" s="182"/>
      <c r="X90" s="182"/>
    </row>
    <row r="91" spans="16:24" ht="12.75">
      <c r="P91" s="182"/>
      <c r="Q91" s="182"/>
      <c r="R91" s="182"/>
      <c r="S91" s="182"/>
      <c r="T91" s="182"/>
      <c r="U91" s="182"/>
      <c r="V91" s="182"/>
      <c r="W91" s="182"/>
      <c r="X91" s="182"/>
    </row>
    <row r="92" spans="16:24" ht="12.75">
      <c r="P92" s="182"/>
      <c r="Q92" s="182"/>
      <c r="R92" s="182"/>
      <c r="S92" s="182"/>
      <c r="T92" s="182"/>
      <c r="U92" s="182"/>
      <c r="V92" s="182"/>
      <c r="W92" s="182"/>
      <c r="X92" s="182"/>
    </row>
    <row r="93" spans="16:24" ht="12.75">
      <c r="P93" s="182"/>
      <c r="Q93" s="182"/>
      <c r="R93" s="182"/>
      <c r="S93" s="182"/>
      <c r="T93" s="182"/>
      <c r="U93" s="182"/>
      <c r="V93" s="182"/>
      <c r="W93" s="182"/>
      <c r="X93" s="182"/>
    </row>
    <row r="94" spans="16:24" ht="12.75">
      <c r="P94" s="182"/>
      <c r="Q94" s="182"/>
      <c r="R94" s="182"/>
      <c r="S94" s="182"/>
      <c r="T94" s="182"/>
      <c r="U94" s="182"/>
      <c r="V94" s="182"/>
      <c r="W94" s="182"/>
      <c r="X94" s="182"/>
    </row>
    <row r="95" spans="16:24" ht="12.75">
      <c r="P95" s="182"/>
      <c r="Q95" s="182"/>
      <c r="R95" s="182"/>
      <c r="S95" s="182"/>
      <c r="T95" s="182"/>
      <c r="U95" s="182"/>
      <c r="V95" s="182"/>
      <c r="W95" s="182"/>
      <c r="X95" s="182"/>
    </row>
    <row r="96" spans="16:24" ht="12.75">
      <c r="P96" s="182"/>
      <c r="Q96" s="182"/>
      <c r="R96" s="182"/>
      <c r="S96" s="182"/>
      <c r="T96" s="182"/>
      <c r="U96" s="182"/>
      <c r="V96" s="182"/>
      <c r="W96" s="182"/>
      <c r="X96" s="182"/>
    </row>
    <row r="97" spans="16:24" ht="12.75">
      <c r="P97" s="182"/>
      <c r="Q97" s="182"/>
      <c r="R97" s="182"/>
      <c r="S97" s="182"/>
      <c r="T97" s="182"/>
      <c r="U97" s="182"/>
      <c r="V97" s="182"/>
      <c r="W97" s="182"/>
      <c r="X97" s="182"/>
    </row>
    <row r="98" spans="16:24" ht="12.75">
      <c r="P98" s="182"/>
      <c r="Q98" s="182"/>
      <c r="R98" s="182"/>
      <c r="S98" s="182"/>
      <c r="T98" s="182"/>
      <c r="U98" s="182"/>
      <c r="V98" s="182"/>
      <c r="W98" s="182"/>
      <c r="X98" s="182"/>
    </row>
    <row r="99" spans="16:24" ht="12.75">
      <c r="P99" s="182"/>
      <c r="Q99" s="182"/>
      <c r="R99" s="182"/>
      <c r="S99" s="182"/>
      <c r="T99" s="182"/>
      <c r="U99" s="182"/>
      <c r="V99" s="182"/>
      <c r="W99" s="182"/>
      <c r="X99" s="182"/>
    </row>
    <row r="100" spans="16:24" ht="12.75">
      <c r="P100" s="182"/>
      <c r="Q100" s="182"/>
      <c r="R100" s="182"/>
      <c r="S100" s="182"/>
      <c r="T100" s="182"/>
      <c r="U100" s="182"/>
      <c r="V100" s="182"/>
      <c r="W100" s="182"/>
      <c r="X100" s="182"/>
    </row>
    <row r="101" spans="16:24" ht="12.75">
      <c r="P101" s="182"/>
      <c r="Q101" s="182"/>
      <c r="R101" s="182"/>
      <c r="S101" s="182"/>
      <c r="T101" s="182"/>
      <c r="U101" s="182"/>
      <c r="V101" s="182"/>
      <c r="W101" s="182"/>
      <c r="X101" s="182"/>
    </row>
    <row r="102" spans="16:24" ht="12.75">
      <c r="P102" s="182"/>
      <c r="Q102" s="182"/>
      <c r="R102" s="182"/>
      <c r="S102" s="182"/>
      <c r="T102" s="182"/>
      <c r="U102" s="182"/>
      <c r="V102" s="182"/>
      <c r="W102" s="182"/>
      <c r="X102" s="182"/>
    </row>
    <row r="103" spans="16:24" ht="12.75">
      <c r="P103" s="182"/>
      <c r="Q103" s="182"/>
      <c r="R103" s="182"/>
      <c r="S103" s="182"/>
      <c r="T103" s="182"/>
      <c r="U103" s="182"/>
      <c r="V103" s="182"/>
      <c r="W103" s="182"/>
      <c r="X103" s="182"/>
    </row>
    <row r="104" spans="16:24" ht="12.75">
      <c r="P104" s="182"/>
      <c r="Q104" s="182"/>
      <c r="R104" s="182"/>
      <c r="S104" s="182"/>
      <c r="T104" s="182"/>
      <c r="U104" s="182"/>
      <c r="V104" s="182"/>
      <c r="W104" s="182"/>
      <c r="X104" s="182"/>
    </row>
    <row r="105" spans="16:24" ht="12.75">
      <c r="P105" s="182"/>
      <c r="Q105" s="182"/>
      <c r="R105" s="182"/>
      <c r="S105" s="182"/>
      <c r="T105" s="182"/>
      <c r="U105" s="182"/>
      <c r="V105" s="182"/>
      <c r="W105" s="182"/>
      <c r="X105" s="182"/>
    </row>
    <row r="106" spans="16:24" ht="12.75">
      <c r="P106" s="182"/>
      <c r="Q106" s="182"/>
      <c r="R106" s="182"/>
      <c r="S106" s="182"/>
      <c r="T106" s="182"/>
      <c r="U106" s="182"/>
      <c r="V106" s="182"/>
      <c r="W106" s="182"/>
      <c r="X106" s="182"/>
    </row>
    <row r="107" spans="16:24" ht="12.75">
      <c r="P107" s="182"/>
      <c r="Q107" s="182"/>
      <c r="R107" s="182"/>
      <c r="S107" s="182"/>
      <c r="T107" s="182"/>
      <c r="U107" s="182"/>
      <c r="V107" s="182"/>
      <c r="W107" s="182"/>
      <c r="X107" s="182"/>
    </row>
    <row r="108" spans="16:24" ht="12.75">
      <c r="P108" s="182"/>
      <c r="Q108" s="182"/>
      <c r="R108" s="182"/>
      <c r="S108" s="182"/>
      <c r="T108" s="182"/>
      <c r="U108" s="182"/>
      <c r="V108" s="182"/>
      <c r="W108" s="182"/>
      <c r="X108" s="182"/>
    </row>
    <row r="109" spans="16:24" ht="12.75">
      <c r="P109" s="182"/>
      <c r="Q109" s="182"/>
      <c r="R109" s="182"/>
      <c r="S109" s="182"/>
      <c r="T109" s="182"/>
      <c r="U109" s="182"/>
      <c r="V109" s="182"/>
      <c r="W109" s="182"/>
      <c r="X109" s="182"/>
    </row>
    <row r="110" spans="16:24" ht="12.75">
      <c r="P110" s="182"/>
      <c r="Q110" s="182"/>
      <c r="R110" s="182"/>
      <c r="S110" s="182"/>
      <c r="T110" s="182"/>
      <c r="U110" s="182"/>
      <c r="V110" s="182"/>
      <c r="W110" s="182"/>
      <c r="X110" s="182"/>
    </row>
    <row r="111" spans="16:24" ht="12.75">
      <c r="P111" s="182"/>
      <c r="Q111" s="182"/>
      <c r="R111" s="182"/>
      <c r="S111" s="182"/>
      <c r="T111" s="182"/>
      <c r="U111" s="182"/>
      <c r="V111" s="182"/>
      <c r="W111" s="182"/>
      <c r="X111" s="182"/>
    </row>
    <row r="112" spans="16:24" ht="12.75">
      <c r="P112" s="182"/>
      <c r="Q112" s="182"/>
      <c r="R112" s="182"/>
      <c r="S112" s="182"/>
      <c r="T112" s="182"/>
      <c r="U112" s="182"/>
      <c r="V112" s="182"/>
      <c r="W112" s="182"/>
      <c r="X112" s="182"/>
    </row>
    <row r="113" spans="16:24" ht="12.75">
      <c r="P113" s="182"/>
      <c r="Q113" s="182"/>
      <c r="R113" s="182"/>
      <c r="S113" s="182"/>
      <c r="T113" s="182"/>
      <c r="U113" s="182"/>
      <c r="V113" s="182"/>
      <c r="W113" s="182"/>
      <c r="X113" s="182"/>
    </row>
    <row r="114" spans="16:24" ht="12.75">
      <c r="P114" s="182"/>
      <c r="Q114" s="182"/>
      <c r="R114" s="182"/>
      <c r="S114" s="182"/>
      <c r="T114" s="182"/>
      <c r="U114" s="182"/>
      <c r="V114" s="182"/>
      <c r="W114" s="182"/>
      <c r="X114" s="182"/>
    </row>
    <row r="115" spans="16:24" ht="12.75">
      <c r="P115" s="182"/>
      <c r="Q115" s="182"/>
      <c r="R115" s="182"/>
      <c r="S115" s="182"/>
      <c r="T115" s="182"/>
      <c r="U115" s="182"/>
      <c r="V115" s="182"/>
      <c r="W115" s="182"/>
      <c r="X115" s="182"/>
    </row>
    <row r="116" spans="16:24" ht="12.75">
      <c r="P116" s="182"/>
      <c r="Q116" s="182"/>
      <c r="R116" s="182"/>
      <c r="S116" s="182"/>
      <c r="T116" s="182"/>
      <c r="U116" s="182"/>
      <c r="V116" s="182"/>
      <c r="W116" s="182"/>
      <c r="X116" s="182"/>
    </row>
    <row r="117" spans="16:24" ht="12.75">
      <c r="P117" s="182"/>
      <c r="Q117" s="182"/>
      <c r="R117" s="182"/>
      <c r="S117" s="182"/>
      <c r="T117" s="182"/>
      <c r="U117" s="182"/>
      <c r="V117" s="182"/>
      <c r="W117" s="182"/>
      <c r="X117" s="182"/>
    </row>
    <row r="118" spans="16:24" ht="12.75">
      <c r="P118" s="182"/>
      <c r="Q118" s="182"/>
      <c r="R118" s="182"/>
      <c r="S118" s="182"/>
      <c r="T118" s="182"/>
      <c r="U118" s="182"/>
      <c r="V118" s="182"/>
      <c r="W118" s="182"/>
      <c r="X118" s="182"/>
    </row>
    <row r="119" spans="16:24" ht="12.75">
      <c r="P119" s="182"/>
      <c r="Q119" s="182"/>
      <c r="R119" s="182"/>
      <c r="S119" s="182"/>
      <c r="T119" s="182"/>
      <c r="U119" s="182"/>
      <c r="V119" s="182"/>
      <c r="W119" s="182"/>
      <c r="X119" s="182"/>
    </row>
    <row r="120" spans="16:24" ht="12.75">
      <c r="P120" s="182"/>
      <c r="Q120" s="182"/>
      <c r="R120" s="182"/>
      <c r="S120" s="182"/>
      <c r="T120" s="182"/>
      <c r="U120" s="182"/>
      <c r="V120" s="182"/>
      <c r="W120" s="182"/>
      <c r="X120" s="182"/>
    </row>
    <row r="121" spans="16:24" ht="12.75">
      <c r="P121" s="182"/>
      <c r="Q121" s="182"/>
      <c r="R121" s="182"/>
      <c r="S121" s="182"/>
      <c r="T121" s="182"/>
      <c r="U121" s="182"/>
      <c r="V121" s="182"/>
      <c r="W121" s="182"/>
      <c r="X121" s="182"/>
    </row>
    <row r="122" spans="16:24" ht="12.75">
      <c r="P122" s="182"/>
      <c r="Q122" s="182"/>
      <c r="R122" s="182"/>
      <c r="S122" s="182"/>
      <c r="T122" s="182"/>
      <c r="U122" s="182"/>
      <c r="V122" s="182"/>
      <c r="W122" s="182"/>
      <c r="X122" s="182"/>
    </row>
    <row r="123" spans="16:24" ht="12.75">
      <c r="P123" s="182"/>
      <c r="Q123" s="182"/>
      <c r="R123" s="182"/>
      <c r="S123" s="182"/>
      <c r="T123" s="182"/>
      <c r="U123" s="182"/>
      <c r="V123" s="182"/>
      <c r="W123" s="182"/>
      <c r="X123" s="182"/>
    </row>
    <row r="124" spans="16:24" ht="12.75">
      <c r="P124" s="182"/>
      <c r="Q124" s="182"/>
      <c r="R124" s="182"/>
      <c r="S124" s="182"/>
      <c r="T124" s="182"/>
      <c r="U124" s="182"/>
      <c r="V124" s="182"/>
      <c r="W124" s="182"/>
      <c r="X124" s="182"/>
    </row>
    <row r="125" spans="16:24" ht="12.75">
      <c r="P125" s="182"/>
      <c r="Q125" s="182"/>
      <c r="R125" s="182"/>
      <c r="S125" s="182"/>
      <c r="T125" s="182"/>
      <c r="U125" s="182"/>
      <c r="V125" s="182"/>
      <c r="W125" s="182"/>
      <c r="X125" s="182"/>
    </row>
    <row r="126" spans="16:24" ht="12.75">
      <c r="P126" s="182"/>
      <c r="Q126" s="182"/>
      <c r="R126" s="182"/>
      <c r="S126" s="182"/>
      <c r="T126" s="182"/>
      <c r="U126" s="182"/>
      <c r="V126" s="182"/>
      <c r="W126" s="182"/>
      <c r="X126" s="182"/>
    </row>
    <row r="127" spans="16:24" ht="12.75">
      <c r="P127" s="182"/>
      <c r="Q127" s="182"/>
      <c r="R127" s="182"/>
      <c r="S127" s="182"/>
      <c r="T127" s="182"/>
      <c r="U127" s="182"/>
      <c r="V127" s="182"/>
      <c r="W127" s="182"/>
      <c r="X127" s="182"/>
    </row>
    <row r="128" spans="16:24" ht="12.75">
      <c r="P128" s="182"/>
      <c r="Q128" s="182"/>
      <c r="R128" s="182"/>
      <c r="S128" s="182"/>
      <c r="T128" s="182"/>
      <c r="U128" s="182"/>
      <c r="V128" s="182"/>
      <c r="W128" s="182"/>
      <c r="X128" s="182"/>
    </row>
    <row r="129" spans="16:24" ht="12.75">
      <c r="P129" s="182"/>
      <c r="Q129" s="182"/>
      <c r="R129" s="182"/>
      <c r="S129" s="182"/>
      <c r="T129" s="182"/>
      <c r="U129" s="182"/>
      <c r="V129" s="182"/>
      <c r="W129" s="182"/>
      <c r="X129" s="182"/>
    </row>
    <row r="130" spans="16:24" ht="12.75">
      <c r="P130" s="182"/>
      <c r="Q130" s="182"/>
      <c r="R130" s="182"/>
      <c r="S130" s="182"/>
      <c r="T130" s="182"/>
      <c r="U130" s="182"/>
      <c r="V130" s="182"/>
      <c r="W130" s="182"/>
      <c r="X130" s="182"/>
    </row>
    <row r="131" spans="16:24" ht="12.75">
      <c r="P131" s="182"/>
      <c r="Q131" s="182"/>
      <c r="R131" s="182"/>
      <c r="S131" s="182"/>
      <c r="T131" s="182"/>
      <c r="U131" s="182"/>
      <c r="V131" s="182"/>
      <c r="W131" s="182"/>
      <c r="X131" s="182"/>
    </row>
    <row r="132" spans="16:24" ht="12.75">
      <c r="P132" s="182"/>
      <c r="Q132" s="182"/>
      <c r="R132" s="182"/>
      <c r="S132" s="182"/>
      <c r="T132" s="182"/>
      <c r="U132" s="182"/>
      <c r="V132" s="182"/>
      <c r="W132" s="182"/>
      <c r="X132" s="182"/>
    </row>
    <row r="133" spans="16:24" ht="12.75">
      <c r="P133" s="182"/>
      <c r="Q133" s="182"/>
      <c r="R133" s="182"/>
      <c r="S133" s="182"/>
      <c r="T133" s="182"/>
      <c r="U133" s="182"/>
      <c r="V133" s="182"/>
      <c r="W133" s="182"/>
      <c r="X133" s="182"/>
    </row>
    <row r="134" spans="16:24" ht="12.75">
      <c r="P134" s="182"/>
      <c r="Q134" s="182"/>
      <c r="R134" s="182"/>
      <c r="S134" s="182"/>
      <c r="T134" s="182"/>
      <c r="U134" s="182"/>
      <c r="V134" s="182"/>
      <c r="W134" s="182"/>
      <c r="X134" s="182"/>
    </row>
    <row r="135" spans="16:24" ht="12.75">
      <c r="P135" s="182"/>
      <c r="Q135" s="182"/>
      <c r="R135" s="182"/>
      <c r="S135" s="182"/>
      <c r="T135" s="182"/>
      <c r="U135" s="182"/>
      <c r="V135" s="182"/>
      <c r="W135" s="182"/>
      <c r="X135" s="182"/>
    </row>
    <row r="136" spans="16:24" ht="12.75">
      <c r="P136" s="182"/>
      <c r="Q136" s="182"/>
      <c r="R136" s="182"/>
      <c r="S136" s="182"/>
      <c r="T136" s="182"/>
      <c r="U136" s="182"/>
      <c r="V136" s="182"/>
      <c r="W136" s="182"/>
      <c r="X136" s="182"/>
    </row>
    <row r="137" spans="16:24" ht="12.75">
      <c r="P137" s="182"/>
      <c r="Q137" s="182"/>
      <c r="R137" s="182"/>
      <c r="S137" s="182"/>
      <c r="T137" s="182"/>
      <c r="U137" s="182"/>
      <c r="V137" s="182"/>
      <c r="W137" s="182"/>
      <c r="X137" s="182"/>
    </row>
    <row r="138" spans="16:24" ht="12.75">
      <c r="P138" s="182"/>
      <c r="Q138" s="182"/>
      <c r="R138" s="182"/>
      <c r="S138" s="182"/>
      <c r="T138" s="182"/>
      <c r="U138" s="182"/>
      <c r="V138" s="182"/>
      <c r="W138" s="182"/>
      <c r="X138" s="182"/>
    </row>
    <row r="139" spans="16:24" ht="12.75">
      <c r="P139" s="182"/>
      <c r="Q139" s="182"/>
      <c r="R139" s="182"/>
      <c r="S139" s="182"/>
      <c r="T139" s="182"/>
      <c r="U139" s="182"/>
      <c r="V139" s="182"/>
      <c r="W139" s="182"/>
      <c r="X139" s="182"/>
    </row>
    <row r="140" spans="16:24" ht="12.75">
      <c r="P140" s="182"/>
      <c r="Q140" s="182"/>
      <c r="R140" s="182"/>
      <c r="S140" s="182"/>
      <c r="T140" s="182"/>
      <c r="U140" s="182"/>
      <c r="V140" s="182"/>
      <c r="W140" s="182"/>
      <c r="X140" s="182"/>
    </row>
    <row r="141" spans="16:24" ht="12.75">
      <c r="P141" s="182"/>
      <c r="Q141" s="182"/>
      <c r="R141" s="182"/>
      <c r="S141" s="182"/>
      <c r="T141" s="182"/>
      <c r="U141" s="182"/>
      <c r="V141" s="182"/>
      <c r="W141" s="182"/>
      <c r="X141" s="182"/>
    </row>
    <row r="142" spans="16:24" ht="12.75">
      <c r="P142" s="182"/>
      <c r="Q142" s="182"/>
      <c r="R142" s="182"/>
      <c r="S142" s="182"/>
      <c r="T142" s="182"/>
      <c r="U142" s="182"/>
      <c r="V142" s="182"/>
      <c r="W142" s="182"/>
      <c r="X142" s="182"/>
    </row>
    <row r="143" spans="16:24" ht="12.75">
      <c r="P143" s="182"/>
      <c r="Q143" s="182"/>
      <c r="R143" s="182"/>
      <c r="S143" s="182"/>
      <c r="T143" s="182"/>
      <c r="U143" s="182"/>
      <c r="V143" s="182"/>
      <c r="W143" s="182"/>
      <c r="X143" s="182"/>
    </row>
    <row r="144" spans="16:24" ht="12.75">
      <c r="P144" s="182"/>
      <c r="Q144" s="182"/>
      <c r="R144" s="182"/>
      <c r="S144" s="182"/>
      <c r="T144" s="182"/>
      <c r="U144" s="182"/>
      <c r="V144" s="182"/>
      <c r="W144" s="182"/>
      <c r="X144" s="182"/>
    </row>
    <row r="145" spans="16:24" ht="12.75">
      <c r="P145" s="182"/>
      <c r="Q145" s="182"/>
      <c r="R145" s="182"/>
      <c r="S145" s="182"/>
      <c r="T145" s="182"/>
      <c r="U145" s="182"/>
      <c r="V145" s="182"/>
      <c r="W145" s="182"/>
      <c r="X145" s="182"/>
    </row>
    <row r="146" spans="16:24" ht="12.75">
      <c r="P146" s="182"/>
      <c r="Q146" s="182"/>
      <c r="R146" s="182"/>
      <c r="S146" s="182"/>
      <c r="T146" s="182"/>
      <c r="U146" s="182"/>
      <c r="V146" s="182"/>
      <c r="W146" s="182"/>
      <c r="X146" s="182"/>
    </row>
    <row r="147" spans="16:24" ht="12.75">
      <c r="P147" s="182"/>
      <c r="Q147" s="182"/>
      <c r="R147" s="182"/>
      <c r="S147" s="182"/>
      <c r="T147" s="182"/>
      <c r="U147" s="182"/>
      <c r="V147" s="182"/>
      <c r="W147" s="182"/>
      <c r="X147" s="182"/>
    </row>
    <row r="148" spans="16:24" ht="12.75">
      <c r="P148" s="182"/>
      <c r="Q148" s="182"/>
      <c r="R148" s="182"/>
      <c r="S148" s="182"/>
      <c r="T148" s="182"/>
      <c r="U148" s="182"/>
      <c r="V148" s="182"/>
      <c r="W148" s="182"/>
      <c r="X148" s="182"/>
    </row>
    <row r="149" spans="16:24" ht="12.75">
      <c r="P149" s="182"/>
      <c r="Q149" s="182"/>
      <c r="R149" s="182"/>
      <c r="S149" s="182"/>
      <c r="T149" s="182"/>
      <c r="U149" s="182"/>
      <c r="V149" s="182"/>
      <c r="W149" s="182"/>
      <c r="X149" s="182"/>
    </row>
    <row r="150" spans="16:24" ht="12.75">
      <c r="P150" s="182"/>
      <c r="Q150" s="182"/>
      <c r="R150" s="182"/>
      <c r="S150" s="182"/>
      <c r="T150" s="182"/>
      <c r="U150" s="182"/>
      <c r="V150" s="182"/>
      <c r="W150" s="182"/>
      <c r="X150" s="182"/>
    </row>
    <row r="151" spans="16:24" ht="12.75">
      <c r="P151" s="182"/>
      <c r="Q151" s="182"/>
      <c r="R151" s="182"/>
      <c r="S151" s="182"/>
      <c r="T151" s="182"/>
      <c r="U151" s="182"/>
      <c r="V151" s="182"/>
      <c r="W151" s="182"/>
      <c r="X151" s="182"/>
    </row>
    <row r="152" spans="16:24" ht="12.75">
      <c r="P152" s="182"/>
      <c r="Q152" s="182"/>
      <c r="R152" s="182"/>
      <c r="S152" s="182"/>
      <c r="T152" s="182"/>
      <c r="U152" s="182"/>
      <c r="V152" s="182"/>
      <c r="W152" s="182"/>
      <c r="X152" s="182"/>
    </row>
    <row r="153" spans="16:24" ht="12.75">
      <c r="P153" s="182"/>
      <c r="Q153" s="182"/>
      <c r="R153" s="182"/>
      <c r="S153" s="182"/>
      <c r="T153" s="182"/>
      <c r="U153" s="182"/>
      <c r="V153" s="182"/>
      <c r="W153" s="182"/>
      <c r="X153" s="182"/>
    </row>
    <row r="154" spans="16:24" ht="12.75">
      <c r="P154" s="182"/>
      <c r="Q154" s="182"/>
      <c r="R154" s="182"/>
      <c r="S154" s="182"/>
      <c r="T154" s="182"/>
      <c r="U154" s="182"/>
      <c r="V154" s="182"/>
      <c r="W154" s="182"/>
      <c r="X154" s="182"/>
    </row>
    <row r="155" spans="16:24" ht="12.75">
      <c r="P155" s="182"/>
      <c r="Q155" s="182"/>
      <c r="R155" s="182"/>
      <c r="S155" s="182"/>
      <c r="T155" s="182"/>
      <c r="U155" s="182"/>
      <c r="V155" s="182"/>
      <c r="W155" s="182"/>
      <c r="X155" s="182"/>
    </row>
    <row r="156" spans="16:24" ht="12.75">
      <c r="P156" s="182"/>
      <c r="Q156" s="182"/>
      <c r="R156" s="182"/>
      <c r="S156" s="182"/>
      <c r="T156" s="182"/>
      <c r="U156" s="182"/>
      <c r="V156" s="182"/>
      <c r="W156" s="182"/>
      <c r="X156" s="182"/>
    </row>
    <row r="157" spans="16:24" ht="12.75">
      <c r="P157" s="182"/>
      <c r="Q157" s="182"/>
      <c r="R157" s="182"/>
      <c r="S157" s="182"/>
      <c r="T157" s="182"/>
      <c r="U157" s="182"/>
      <c r="V157" s="182"/>
      <c r="W157" s="182"/>
      <c r="X157" s="182"/>
    </row>
    <row r="158" spans="16:24" ht="12.75">
      <c r="P158" s="182"/>
      <c r="Q158" s="182"/>
      <c r="R158" s="182"/>
      <c r="S158" s="182"/>
      <c r="T158" s="182"/>
      <c r="U158" s="182"/>
      <c r="V158" s="182"/>
      <c r="W158" s="182"/>
      <c r="X158" s="182"/>
    </row>
    <row r="159" spans="16:24" ht="12.75">
      <c r="P159" s="182"/>
      <c r="Q159" s="182"/>
      <c r="R159" s="182"/>
      <c r="S159" s="182"/>
      <c r="T159" s="182"/>
      <c r="U159" s="182"/>
      <c r="V159" s="182"/>
      <c r="W159" s="182"/>
      <c r="X159" s="182"/>
    </row>
    <row r="160" spans="16:24" ht="12.75">
      <c r="P160" s="182"/>
      <c r="Q160" s="182"/>
      <c r="R160" s="182"/>
      <c r="S160" s="182"/>
      <c r="T160" s="182"/>
      <c r="U160" s="182"/>
      <c r="V160" s="182"/>
      <c r="W160" s="182"/>
      <c r="X160" s="182"/>
    </row>
    <row r="161" spans="16:24" ht="12.75">
      <c r="P161" s="182"/>
      <c r="Q161" s="182"/>
      <c r="R161" s="182"/>
      <c r="S161" s="182"/>
      <c r="T161" s="182"/>
      <c r="U161" s="182"/>
      <c r="V161" s="182"/>
      <c r="W161" s="182"/>
      <c r="X161" s="182"/>
    </row>
    <row r="162" spans="16:24" ht="12.75">
      <c r="P162" s="182"/>
      <c r="Q162" s="182"/>
      <c r="R162" s="182"/>
      <c r="S162" s="182"/>
      <c r="T162" s="182"/>
      <c r="U162" s="182"/>
      <c r="V162" s="182"/>
      <c r="W162" s="182"/>
      <c r="X162" s="182"/>
    </row>
    <row r="163" spans="16:24" ht="12.75">
      <c r="P163" s="182"/>
      <c r="Q163" s="182"/>
      <c r="R163" s="182"/>
      <c r="S163" s="182"/>
      <c r="T163" s="182"/>
      <c r="U163" s="182"/>
      <c r="V163" s="182"/>
      <c r="W163" s="182"/>
      <c r="X163" s="182"/>
    </row>
    <row r="164" spans="16:24" ht="12.75">
      <c r="P164" s="182"/>
      <c r="Q164" s="182"/>
      <c r="R164" s="182"/>
      <c r="S164" s="182"/>
      <c r="T164" s="182"/>
      <c r="U164" s="182"/>
      <c r="V164" s="182"/>
      <c r="W164" s="182"/>
      <c r="X164" s="182"/>
    </row>
    <row r="165" spans="16:24" ht="12.75">
      <c r="P165" s="182"/>
      <c r="Q165" s="182"/>
      <c r="R165" s="182"/>
      <c r="S165" s="182"/>
      <c r="T165" s="182"/>
      <c r="U165" s="182"/>
      <c r="V165" s="182"/>
      <c r="W165" s="182"/>
      <c r="X165" s="182"/>
    </row>
    <row r="166" spans="16:24" ht="12.75">
      <c r="P166" s="182"/>
      <c r="Q166" s="182"/>
      <c r="R166" s="182"/>
      <c r="S166" s="182"/>
      <c r="T166" s="182"/>
      <c r="U166" s="182"/>
      <c r="V166" s="182"/>
      <c r="W166" s="182"/>
      <c r="X166" s="182"/>
    </row>
    <row r="167" spans="16:24" ht="12.75">
      <c r="P167" s="182"/>
      <c r="Q167" s="182"/>
      <c r="R167" s="182"/>
      <c r="S167" s="182"/>
      <c r="T167" s="182"/>
      <c r="U167" s="182"/>
      <c r="V167" s="182"/>
      <c r="W167" s="182"/>
      <c r="X167" s="182"/>
    </row>
    <row r="168" spans="16:24" ht="12.75">
      <c r="P168" s="182"/>
      <c r="Q168" s="182"/>
      <c r="R168" s="182"/>
      <c r="S168" s="182"/>
      <c r="T168" s="182"/>
      <c r="U168" s="182"/>
      <c r="V168" s="182"/>
      <c r="W168" s="182"/>
      <c r="X168" s="182"/>
    </row>
    <row r="169" spans="16:24" ht="12.75">
      <c r="P169" s="182"/>
      <c r="Q169" s="182"/>
      <c r="R169" s="182"/>
      <c r="S169" s="182"/>
      <c r="T169" s="182"/>
      <c r="U169" s="182"/>
      <c r="V169" s="182"/>
      <c r="W169" s="182"/>
      <c r="X169" s="182"/>
    </row>
    <row r="170" spans="16:24" ht="12.75">
      <c r="P170" s="182"/>
      <c r="Q170" s="182"/>
      <c r="R170" s="182"/>
      <c r="S170" s="182"/>
      <c r="T170" s="182"/>
      <c r="U170" s="182"/>
      <c r="V170" s="182"/>
      <c r="W170" s="182"/>
      <c r="X170" s="182"/>
    </row>
    <row r="171" spans="16:24" ht="12.75">
      <c r="P171" s="182"/>
      <c r="Q171" s="182"/>
      <c r="R171" s="182"/>
      <c r="S171" s="182"/>
      <c r="T171" s="182"/>
      <c r="U171" s="182"/>
      <c r="V171" s="182"/>
      <c r="W171" s="182"/>
      <c r="X171" s="182"/>
    </row>
    <row r="172" spans="16:24" ht="12.75">
      <c r="P172" s="182"/>
      <c r="Q172" s="182"/>
      <c r="R172" s="182"/>
      <c r="S172" s="182"/>
      <c r="T172" s="182"/>
      <c r="U172" s="182"/>
      <c r="V172" s="182"/>
      <c r="W172" s="182"/>
      <c r="X172" s="182"/>
    </row>
    <row r="173" spans="16:24" ht="12.75">
      <c r="P173" s="182"/>
      <c r="Q173" s="182"/>
      <c r="R173" s="182"/>
      <c r="S173" s="182"/>
      <c r="T173" s="182"/>
      <c r="U173" s="182"/>
      <c r="V173" s="182"/>
      <c r="W173" s="182"/>
      <c r="X173" s="182"/>
    </row>
    <row r="174" spans="16:24" ht="12.75">
      <c r="P174" s="182"/>
      <c r="Q174" s="182"/>
      <c r="R174" s="182"/>
      <c r="S174" s="182"/>
      <c r="T174" s="182"/>
      <c r="U174" s="182"/>
      <c r="V174" s="182"/>
      <c r="W174" s="182"/>
      <c r="X174" s="182"/>
    </row>
    <row r="175" spans="16:24" ht="12.75">
      <c r="P175" s="182"/>
      <c r="Q175" s="182"/>
      <c r="R175" s="182"/>
      <c r="S175" s="182"/>
      <c r="T175" s="182"/>
      <c r="U175" s="182"/>
      <c r="V175" s="182"/>
      <c r="W175" s="182"/>
      <c r="X175" s="182"/>
    </row>
    <row r="176" spans="16:24" ht="12.75">
      <c r="P176" s="182"/>
      <c r="Q176" s="182"/>
      <c r="R176" s="182"/>
      <c r="S176" s="182"/>
      <c r="T176" s="182"/>
      <c r="U176" s="182"/>
      <c r="V176" s="182"/>
      <c r="W176" s="182"/>
      <c r="X176" s="182"/>
    </row>
    <row r="177" spans="16:24" ht="12.75">
      <c r="P177" s="182"/>
      <c r="Q177" s="182"/>
      <c r="R177" s="182"/>
      <c r="S177" s="182"/>
      <c r="T177" s="182"/>
      <c r="U177" s="182"/>
      <c r="V177" s="182"/>
      <c r="W177" s="182"/>
      <c r="X177" s="182"/>
    </row>
    <row r="178" spans="16:24" ht="12.75">
      <c r="P178" s="182"/>
      <c r="Q178" s="182"/>
      <c r="R178" s="182"/>
      <c r="S178" s="182"/>
      <c r="T178" s="182"/>
      <c r="U178" s="182"/>
      <c r="V178" s="182"/>
      <c r="W178" s="182"/>
      <c r="X178" s="182"/>
    </row>
    <row r="179" spans="16:24" ht="12.75">
      <c r="P179" s="182"/>
      <c r="Q179" s="182"/>
      <c r="R179" s="182"/>
      <c r="S179" s="182"/>
      <c r="T179" s="182"/>
      <c r="U179" s="182"/>
      <c r="V179" s="182"/>
      <c r="W179" s="182"/>
      <c r="X179" s="182"/>
    </row>
    <row r="180" spans="16:24" ht="12.75">
      <c r="P180" s="182"/>
      <c r="Q180" s="182"/>
      <c r="R180" s="182"/>
      <c r="S180" s="182"/>
      <c r="T180" s="182"/>
      <c r="U180" s="182"/>
      <c r="V180" s="182"/>
      <c r="W180" s="182"/>
      <c r="X180" s="182"/>
    </row>
    <row r="181" spans="16:24" ht="12.75">
      <c r="P181" s="182"/>
      <c r="Q181" s="182"/>
      <c r="R181" s="182"/>
      <c r="S181" s="182"/>
      <c r="T181" s="182"/>
      <c r="U181" s="182"/>
      <c r="V181" s="182"/>
      <c r="W181" s="182"/>
      <c r="X181" s="182"/>
    </row>
    <row r="182" spans="16:24" ht="12.75">
      <c r="P182" s="182"/>
      <c r="Q182" s="182"/>
      <c r="R182" s="182"/>
      <c r="S182" s="182"/>
      <c r="T182" s="182"/>
      <c r="U182" s="182"/>
      <c r="V182" s="182"/>
      <c r="W182" s="182"/>
      <c r="X182" s="182"/>
    </row>
    <row r="183" spans="16:24" ht="12.75">
      <c r="P183" s="182"/>
      <c r="Q183" s="182"/>
      <c r="R183" s="182"/>
      <c r="S183" s="182"/>
      <c r="T183" s="182"/>
      <c r="U183" s="182"/>
      <c r="V183" s="182"/>
      <c r="W183" s="182"/>
      <c r="X183" s="182"/>
    </row>
    <row r="184" spans="16:24" ht="12.75">
      <c r="P184" s="182"/>
      <c r="Q184" s="182"/>
      <c r="R184" s="182"/>
      <c r="S184" s="182"/>
      <c r="T184" s="182"/>
      <c r="U184" s="182"/>
      <c r="V184" s="182"/>
      <c r="W184" s="182"/>
      <c r="X184" s="182"/>
    </row>
    <row r="185" spans="16:24" ht="12.75">
      <c r="P185" s="182"/>
      <c r="Q185" s="182"/>
      <c r="R185" s="182"/>
      <c r="S185" s="182"/>
      <c r="T185" s="182"/>
      <c r="U185" s="182"/>
      <c r="V185" s="182"/>
      <c r="W185" s="182"/>
      <c r="X185" s="182"/>
    </row>
    <row r="186" spans="16:24" ht="12.75">
      <c r="P186" s="182"/>
      <c r="Q186" s="182"/>
      <c r="R186" s="182"/>
      <c r="S186" s="182"/>
      <c r="T186" s="182"/>
      <c r="U186" s="182"/>
      <c r="V186" s="182"/>
      <c r="W186" s="182"/>
      <c r="X186" s="182"/>
    </row>
    <row r="187" spans="16:24" ht="12.75">
      <c r="P187" s="182"/>
      <c r="Q187" s="182"/>
      <c r="R187" s="182"/>
      <c r="S187" s="182"/>
      <c r="T187" s="182"/>
      <c r="U187" s="182"/>
      <c r="V187" s="182"/>
      <c r="W187" s="182"/>
      <c r="X187" s="182"/>
    </row>
    <row r="188" spans="16:24" ht="12.75">
      <c r="P188" s="182"/>
      <c r="Q188" s="182"/>
      <c r="R188" s="182"/>
      <c r="S188" s="182"/>
      <c r="T188" s="182"/>
      <c r="U188" s="182"/>
      <c r="V188" s="182"/>
      <c r="W188" s="182"/>
      <c r="X188" s="182"/>
    </row>
    <row r="189" spans="16:24" ht="12.75">
      <c r="P189" s="182"/>
      <c r="Q189" s="182"/>
      <c r="R189" s="182"/>
      <c r="S189" s="182"/>
      <c r="T189" s="182"/>
      <c r="U189" s="182"/>
      <c r="V189" s="182"/>
      <c r="W189" s="182"/>
      <c r="X189" s="182"/>
    </row>
    <row r="190" spans="16:24" ht="12.75">
      <c r="P190" s="182"/>
      <c r="Q190" s="182"/>
      <c r="R190" s="182"/>
      <c r="S190" s="182"/>
      <c r="T190" s="182"/>
      <c r="U190" s="182"/>
      <c r="V190" s="182"/>
      <c r="W190" s="182"/>
      <c r="X190" s="182"/>
    </row>
    <row r="191" spans="16:24" ht="12.75">
      <c r="P191" s="182"/>
      <c r="Q191" s="182"/>
      <c r="R191" s="182"/>
      <c r="S191" s="182"/>
      <c r="T191" s="182"/>
      <c r="U191" s="182"/>
      <c r="V191" s="182"/>
      <c r="W191" s="182"/>
      <c r="X191" s="182"/>
    </row>
    <row r="192" spans="16:24" ht="12.75">
      <c r="P192" s="182"/>
      <c r="Q192" s="182"/>
      <c r="R192" s="182"/>
      <c r="S192" s="182"/>
      <c r="T192" s="182"/>
      <c r="U192" s="182"/>
      <c r="V192" s="182"/>
      <c r="W192" s="182"/>
      <c r="X192" s="182"/>
    </row>
    <row r="193" spans="16:24" ht="12.75">
      <c r="P193" s="182"/>
      <c r="Q193" s="182"/>
      <c r="R193" s="182"/>
      <c r="S193" s="182"/>
      <c r="T193" s="182"/>
      <c r="U193" s="182"/>
      <c r="V193" s="182"/>
      <c r="W193" s="182"/>
      <c r="X193" s="182"/>
    </row>
    <row r="194" spans="16:24" ht="12.75">
      <c r="P194" s="182"/>
      <c r="Q194" s="182"/>
      <c r="R194" s="182"/>
      <c r="S194" s="182"/>
      <c r="T194" s="182"/>
      <c r="U194" s="182"/>
      <c r="V194" s="182"/>
      <c r="W194" s="182"/>
      <c r="X194" s="182"/>
    </row>
    <row r="195" spans="16:24" ht="12.75">
      <c r="P195" s="182"/>
      <c r="Q195" s="182"/>
      <c r="R195" s="182"/>
      <c r="S195" s="182"/>
      <c r="T195" s="182"/>
      <c r="U195" s="182"/>
      <c r="V195" s="182"/>
      <c r="W195" s="182"/>
      <c r="X195" s="182"/>
    </row>
    <row r="196" spans="16:24" ht="12.75">
      <c r="P196" s="182"/>
      <c r="Q196" s="182"/>
      <c r="R196" s="182"/>
      <c r="S196" s="182"/>
      <c r="T196" s="182"/>
      <c r="U196" s="182"/>
      <c r="V196" s="182"/>
      <c r="W196" s="182"/>
      <c r="X196" s="182"/>
    </row>
    <row r="197" spans="16:24" ht="12.75">
      <c r="P197" s="182"/>
      <c r="Q197" s="182"/>
      <c r="R197" s="182"/>
      <c r="S197" s="182"/>
      <c r="T197" s="182"/>
      <c r="U197" s="182"/>
      <c r="V197" s="182"/>
      <c r="W197" s="182"/>
      <c r="X197" s="182"/>
    </row>
    <row r="198" spans="16:24" ht="12.75">
      <c r="P198" s="182"/>
      <c r="Q198" s="182"/>
      <c r="R198" s="182"/>
      <c r="S198" s="182"/>
      <c r="T198" s="182"/>
      <c r="U198" s="182"/>
      <c r="V198" s="182"/>
      <c r="W198" s="182"/>
      <c r="X198" s="182"/>
    </row>
    <row r="199" spans="16:24" ht="12.75">
      <c r="P199" s="182"/>
      <c r="Q199" s="182"/>
      <c r="R199" s="182"/>
      <c r="S199" s="182"/>
      <c r="T199" s="182"/>
      <c r="U199" s="182"/>
      <c r="V199" s="182"/>
      <c r="W199" s="182"/>
      <c r="X199" s="182"/>
    </row>
    <row r="200" spans="16:24" ht="12.75">
      <c r="P200" s="182"/>
      <c r="Q200" s="182"/>
      <c r="R200" s="182"/>
      <c r="S200" s="182"/>
      <c r="T200" s="182"/>
      <c r="U200" s="182"/>
      <c r="V200" s="182"/>
      <c r="W200" s="182"/>
      <c r="X200" s="182"/>
    </row>
    <row r="201" spans="16:24" ht="12.75">
      <c r="P201" s="182"/>
      <c r="Q201" s="182"/>
      <c r="R201" s="182"/>
      <c r="S201" s="182"/>
      <c r="T201" s="182"/>
      <c r="U201" s="182"/>
      <c r="V201" s="182"/>
      <c r="W201" s="182"/>
      <c r="X201" s="182"/>
    </row>
    <row r="202" spans="16:24" ht="12.75">
      <c r="P202" s="182"/>
      <c r="Q202" s="182"/>
      <c r="R202" s="182"/>
      <c r="S202" s="182"/>
      <c r="T202" s="182"/>
      <c r="U202" s="182"/>
      <c r="V202" s="182"/>
      <c r="W202" s="182"/>
      <c r="X202" s="182"/>
    </row>
    <row r="203" spans="16:24" ht="12.75">
      <c r="P203" s="182"/>
      <c r="Q203" s="182"/>
      <c r="R203" s="182"/>
      <c r="S203" s="182"/>
      <c r="T203" s="182"/>
      <c r="U203" s="182"/>
      <c r="V203" s="182"/>
      <c r="W203" s="182"/>
      <c r="X203" s="182"/>
    </row>
    <row r="204" spans="16:24" ht="12.75">
      <c r="P204" s="182"/>
      <c r="Q204" s="182"/>
      <c r="R204" s="182"/>
      <c r="S204" s="182"/>
      <c r="T204" s="182"/>
      <c r="U204" s="182"/>
      <c r="V204" s="182"/>
      <c r="W204" s="182"/>
      <c r="X204" s="182"/>
    </row>
    <row r="205" spans="16:24" ht="12.75">
      <c r="P205" s="182"/>
      <c r="Q205" s="182"/>
      <c r="R205" s="182"/>
      <c r="S205" s="182"/>
      <c r="T205" s="182"/>
      <c r="U205" s="182"/>
      <c r="V205" s="182"/>
      <c r="W205" s="182"/>
      <c r="X205" s="182"/>
    </row>
    <row r="206" spans="16:24" ht="12.75">
      <c r="P206" s="182"/>
      <c r="Q206" s="182"/>
      <c r="R206" s="182"/>
      <c r="S206" s="182"/>
      <c r="T206" s="182"/>
      <c r="U206" s="182"/>
      <c r="V206" s="182"/>
      <c r="W206" s="182"/>
      <c r="X206" s="182"/>
    </row>
    <row r="207" spans="16:24" ht="12.75">
      <c r="P207" s="182"/>
      <c r="Q207" s="182"/>
      <c r="R207" s="182"/>
      <c r="S207" s="182"/>
      <c r="T207" s="182"/>
      <c r="U207" s="182"/>
      <c r="V207" s="182"/>
      <c r="W207" s="182"/>
      <c r="X207" s="182"/>
    </row>
    <row r="208" spans="16:24" ht="12.75">
      <c r="P208" s="182"/>
      <c r="Q208" s="182"/>
      <c r="R208" s="182"/>
      <c r="S208" s="182"/>
      <c r="T208" s="182"/>
      <c r="U208" s="182"/>
      <c r="V208" s="182"/>
      <c r="W208" s="182"/>
      <c r="X208" s="182"/>
    </row>
    <row r="209" spans="16:24" ht="12.75">
      <c r="P209" s="182"/>
      <c r="Q209" s="182"/>
      <c r="R209" s="182"/>
      <c r="S209" s="182"/>
      <c r="T209" s="182"/>
      <c r="U209" s="182"/>
      <c r="V209" s="182"/>
      <c r="W209" s="182"/>
      <c r="X209" s="182"/>
    </row>
    <row r="210" spans="16:24" ht="12.75">
      <c r="P210" s="182"/>
      <c r="Q210" s="182"/>
      <c r="R210" s="182"/>
      <c r="S210" s="182"/>
      <c r="T210" s="182"/>
      <c r="U210" s="182"/>
      <c r="V210" s="182"/>
      <c r="W210" s="182"/>
      <c r="X210" s="182"/>
    </row>
    <row r="211" spans="16:24" ht="12.75">
      <c r="P211" s="182"/>
      <c r="Q211" s="182"/>
      <c r="R211" s="182"/>
      <c r="S211" s="182"/>
      <c r="T211" s="182"/>
      <c r="U211" s="182"/>
      <c r="V211" s="182"/>
      <c r="W211" s="182"/>
      <c r="X211" s="182"/>
    </row>
    <row r="212" spans="16:24" ht="12.75">
      <c r="P212" s="182"/>
      <c r="Q212" s="182"/>
      <c r="R212" s="182"/>
      <c r="S212" s="182"/>
      <c r="T212" s="182"/>
      <c r="U212" s="182"/>
      <c r="V212" s="182"/>
      <c r="W212" s="182"/>
      <c r="X212" s="182"/>
    </row>
    <row r="213" spans="16:24" ht="12.75">
      <c r="P213" s="182"/>
      <c r="Q213" s="182"/>
      <c r="R213" s="182"/>
      <c r="S213" s="182"/>
      <c r="T213" s="182"/>
      <c r="U213" s="182"/>
      <c r="V213" s="182"/>
      <c r="W213" s="182"/>
      <c r="X213" s="182"/>
    </row>
    <row r="214" spans="16:24" ht="12.75">
      <c r="P214" s="182"/>
      <c r="Q214" s="182"/>
      <c r="R214" s="182"/>
      <c r="S214" s="182"/>
      <c r="T214" s="182"/>
      <c r="U214" s="182"/>
      <c r="V214" s="182"/>
      <c r="W214" s="182"/>
      <c r="X214" s="182"/>
    </row>
    <row r="215" spans="16:24" ht="12.75">
      <c r="P215" s="182"/>
      <c r="Q215" s="182"/>
      <c r="R215" s="182"/>
      <c r="S215" s="182"/>
      <c r="T215" s="182"/>
      <c r="U215" s="182"/>
      <c r="V215" s="182"/>
      <c r="W215" s="182"/>
      <c r="X215" s="182"/>
    </row>
    <row r="216" spans="16:24" ht="12.75">
      <c r="P216" s="182"/>
      <c r="Q216" s="182"/>
      <c r="R216" s="182"/>
      <c r="S216" s="182"/>
      <c r="T216" s="182"/>
      <c r="U216" s="182"/>
      <c r="V216" s="182"/>
      <c r="W216" s="182"/>
      <c r="X216" s="182"/>
    </row>
    <row r="217" spans="16:24" ht="12.75">
      <c r="P217" s="182"/>
      <c r="Q217" s="182"/>
      <c r="R217" s="182"/>
      <c r="S217" s="182"/>
      <c r="T217" s="182"/>
      <c r="U217" s="182"/>
      <c r="V217" s="182"/>
      <c r="W217" s="182"/>
      <c r="X217" s="182"/>
    </row>
    <row r="218" spans="16:24" ht="12.75">
      <c r="P218" s="182"/>
      <c r="Q218" s="182"/>
      <c r="R218" s="182"/>
      <c r="S218" s="182"/>
      <c r="T218" s="182"/>
      <c r="U218" s="182"/>
      <c r="V218" s="182"/>
      <c r="W218" s="182"/>
      <c r="X218" s="182"/>
    </row>
    <row r="219" spans="16:24" ht="12.75">
      <c r="P219" s="182"/>
      <c r="Q219" s="182"/>
      <c r="R219" s="182"/>
      <c r="S219" s="182"/>
      <c r="T219" s="182"/>
      <c r="U219" s="182"/>
      <c r="V219" s="182"/>
      <c r="W219" s="182"/>
      <c r="X219" s="182"/>
    </row>
    <row r="220" spans="16:24" ht="12.75">
      <c r="P220" s="182"/>
      <c r="Q220" s="182"/>
      <c r="R220" s="182"/>
      <c r="S220" s="182"/>
      <c r="T220" s="182"/>
      <c r="U220" s="182"/>
      <c r="V220" s="182"/>
      <c r="W220" s="182"/>
      <c r="X220" s="182"/>
    </row>
    <row r="221" spans="16:24" ht="12.75">
      <c r="P221" s="182"/>
      <c r="Q221" s="182"/>
      <c r="R221" s="182"/>
      <c r="S221" s="182"/>
      <c r="T221" s="182"/>
      <c r="U221" s="182"/>
      <c r="V221" s="182"/>
      <c r="W221" s="182"/>
      <c r="X221" s="182"/>
    </row>
    <row r="222" spans="16:24" ht="12.75">
      <c r="P222" s="182"/>
      <c r="Q222" s="182"/>
      <c r="R222" s="182"/>
      <c r="S222" s="182"/>
      <c r="T222" s="182"/>
      <c r="U222" s="182"/>
      <c r="V222" s="182"/>
      <c r="W222" s="182"/>
      <c r="X222" s="182"/>
    </row>
    <row r="223" spans="16:24" ht="12.75">
      <c r="P223" s="182"/>
      <c r="Q223" s="182"/>
      <c r="R223" s="182"/>
      <c r="S223" s="182"/>
      <c r="T223" s="182"/>
      <c r="U223" s="182"/>
      <c r="V223" s="182"/>
      <c r="W223" s="182"/>
      <c r="X223" s="182"/>
    </row>
    <row r="224" spans="16:24" ht="12.75">
      <c r="P224" s="182"/>
      <c r="Q224" s="182"/>
      <c r="R224" s="182"/>
      <c r="S224" s="182"/>
      <c r="T224" s="182"/>
      <c r="U224" s="182"/>
      <c r="V224" s="182"/>
      <c r="W224" s="182"/>
      <c r="X224" s="182"/>
    </row>
    <row r="225" spans="16:24" ht="12.75">
      <c r="P225" s="182"/>
      <c r="Q225" s="182"/>
      <c r="R225" s="182"/>
      <c r="S225" s="182"/>
      <c r="T225" s="182"/>
      <c r="U225" s="182"/>
      <c r="V225" s="182"/>
      <c r="W225" s="182"/>
      <c r="X225" s="182"/>
    </row>
    <row r="226" spans="16:24" ht="12.75">
      <c r="P226" s="182"/>
      <c r="Q226" s="182"/>
      <c r="R226" s="182"/>
      <c r="S226" s="182"/>
      <c r="T226" s="182"/>
      <c r="U226" s="182"/>
      <c r="V226" s="182"/>
      <c r="W226" s="182"/>
      <c r="X226" s="182"/>
    </row>
    <row r="227" spans="16:24" ht="12.75">
      <c r="P227" s="182"/>
      <c r="Q227" s="182"/>
      <c r="R227" s="182"/>
      <c r="S227" s="182"/>
      <c r="T227" s="182"/>
      <c r="U227" s="182"/>
      <c r="V227" s="182"/>
      <c r="W227" s="182"/>
      <c r="X227" s="182"/>
    </row>
    <row r="228" spans="16:24" ht="12.75">
      <c r="P228" s="182"/>
      <c r="Q228" s="182"/>
      <c r="R228" s="182"/>
      <c r="S228" s="182"/>
      <c r="T228" s="182"/>
      <c r="U228" s="182"/>
      <c r="V228" s="182"/>
      <c r="W228" s="182"/>
      <c r="X228" s="182"/>
    </row>
    <row r="229" spans="16:24" ht="12.75">
      <c r="P229" s="182"/>
      <c r="Q229" s="182"/>
      <c r="R229" s="182"/>
      <c r="S229" s="182"/>
      <c r="T229" s="182"/>
      <c r="U229" s="182"/>
      <c r="V229" s="182"/>
      <c r="W229" s="182"/>
      <c r="X229" s="182"/>
    </row>
    <row r="230" spans="16:24" ht="12.75">
      <c r="P230" s="182"/>
      <c r="Q230" s="182"/>
      <c r="R230" s="182"/>
      <c r="S230" s="182"/>
      <c r="T230" s="182"/>
      <c r="U230" s="182"/>
      <c r="V230" s="182"/>
      <c r="W230" s="182"/>
      <c r="X230" s="182"/>
    </row>
    <row r="231" spans="16:24" ht="12.75">
      <c r="P231" s="182"/>
      <c r="Q231" s="182"/>
      <c r="R231" s="182"/>
      <c r="S231" s="182"/>
      <c r="T231" s="182"/>
      <c r="U231" s="182"/>
      <c r="V231" s="182"/>
      <c r="W231" s="182"/>
      <c r="X231" s="182"/>
    </row>
    <row r="232" spans="16:24" ht="12.75">
      <c r="P232" s="182"/>
      <c r="Q232" s="182"/>
      <c r="R232" s="182"/>
      <c r="S232" s="182"/>
      <c r="T232" s="182"/>
      <c r="U232" s="182"/>
      <c r="V232" s="182"/>
      <c r="W232" s="182"/>
      <c r="X232" s="182"/>
    </row>
    <row r="233" spans="16:24" ht="12.75">
      <c r="P233" s="182"/>
      <c r="Q233" s="182"/>
      <c r="R233" s="182"/>
      <c r="S233" s="182"/>
      <c r="T233" s="182"/>
      <c r="U233" s="182"/>
      <c r="V233" s="182"/>
      <c r="W233" s="182"/>
      <c r="X233" s="182"/>
    </row>
    <row r="234" spans="16:24" ht="12.75">
      <c r="P234" s="182"/>
      <c r="Q234" s="182"/>
      <c r="R234" s="182"/>
      <c r="S234" s="182"/>
      <c r="T234" s="182"/>
      <c r="U234" s="182"/>
      <c r="V234" s="182"/>
      <c r="W234" s="182"/>
      <c r="X234" s="182"/>
    </row>
    <row r="235" spans="16:24" ht="12.75">
      <c r="P235" s="182"/>
      <c r="Q235" s="182"/>
      <c r="R235" s="182"/>
      <c r="S235" s="182"/>
      <c r="T235" s="182"/>
      <c r="U235" s="182"/>
      <c r="V235" s="182"/>
      <c r="W235" s="182"/>
      <c r="X235" s="182"/>
    </row>
    <row r="236" spans="16:24" ht="12.75">
      <c r="P236" s="182"/>
      <c r="Q236" s="182"/>
      <c r="R236" s="182"/>
      <c r="S236" s="182"/>
      <c r="T236" s="182"/>
      <c r="U236" s="182"/>
      <c r="V236" s="182"/>
      <c r="W236" s="182"/>
      <c r="X236" s="182"/>
    </row>
    <row r="237" spans="16:24" ht="12.75">
      <c r="P237" s="182"/>
      <c r="Q237" s="182"/>
      <c r="R237" s="182"/>
      <c r="S237" s="182"/>
      <c r="T237" s="182"/>
      <c r="U237" s="182"/>
      <c r="V237" s="182"/>
      <c r="W237" s="182"/>
      <c r="X237" s="182"/>
    </row>
    <row r="238" spans="16:24" ht="12.75">
      <c r="P238" s="182"/>
      <c r="Q238" s="182"/>
      <c r="R238" s="182"/>
      <c r="S238" s="182"/>
      <c r="T238" s="182"/>
      <c r="U238" s="182"/>
      <c r="V238" s="182"/>
      <c r="W238" s="182"/>
      <c r="X238" s="182"/>
    </row>
    <row r="239" spans="16:24" ht="12.75">
      <c r="P239" s="182"/>
      <c r="Q239" s="182"/>
      <c r="R239" s="182"/>
      <c r="S239" s="182"/>
      <c r="T239" s="182"/>
      <c r="U239" s="182"/>
      <c r="V239" s="182"/>
      <c r="W239" s="182"/>
      <c r="X239" s="182"/>
    </row>
    <row r="240" spans="16:24" ht="12.75">
      <c r="P240" s="182"/>
      <c r="Q240" s="182"/>
      <c r="R240" s="182"/>
      <c r="S240" s="182"/>
      <c r="T240" s="182"/>
      <c r="U240" s="182"/>
      <c r="V240" s="182"/>
      <c r="W240" s="182"/>
      <c r="X240" s="182"/>
    </row>
    <row r="241" spans="16:24" ht="12.75">
      <c r="P241" s="182"/>
      <c r="Q241" s="182"/>
      <c r="R241" s="182"/>
      <c r="S241" s="182"/>
      <c r="T241" s="182"/>
      <c r="U241" s="182"/>
      <c r="V241" s="182"/>
      <c r="W241" s="182"/>
      <c r="X241" s="182"/>
    </row>
    <row r="242" spans="16:24" ht="12.75">
      <c r="P242" s="182"/>
      <c r="Q242" s="182"/>
      <c r="R242" s="182"/>
      <c r="S242" s="182"/>
      <c r="T242" s="182"/>
      <c r="U242" s="182"/>
      <c r="V242" s="182"/>
      <c r="W242" s="182"/>
      <c r="X242" s="182"/>
    </row>
    <row r="243" spans="16:24" ht="12.75">
      <c r="P243" s="182"/>
      <c r="Q243" s="182"/>
      <c r="R243" s="182"/>
      <c r="S243" s="182"/>
      <c r="T243" s="182"/>
      <c r="U243" s="182"/>
      <c r="V243" s="182"/>
      <c r="W243" s="182"/>
      <c r="X243" s="182"/>
    </row>
    <row r="244" spans="16:24" ht="12.75">
      <c r="P244" s="182"/>
      <c r="Q244" s="182"/>
      <c r="R244" s="182"/>
      <c r="S244" s="182"/>
      <c r="T244" s="182"/>
      <c r="U244" s="182"/>
      <c r="V244" s="182"/>
      <c r="W244" s="182"/>
      <c r="X244" s="182"/>
    </row>
    <row r="245" spans="16:24" ht="12.75">
      <c r="P245" s="182"/>
      <c r="Q245" s="182"/>
      <c r="R245" s="182"/>
      <c r="S245" s="182"/>
      <c r="T245" s="182"/>
      <c r="U245" s="182"/>
      <c r="V245" s="182"/>
      <c r="W245" s="182"/>
      <c r="X245" s="182"/>
    </row>
    <row r="246" spans="16:24" ht="12.75">
      <c r="P246" s="182"/>
      <c r="Q246" s="182"/>
      <c r="R246" s="182"/>
      <c r="S246" s="182"/>
      <c r="T246" s="182"/>
      <c r="U246" s="182"/>
      <c r="V246" s="182"/>
      <c r="W246" s="182"/>
      <c r="X246" s="182"/>
    </row>
    <row r="247" spans="16:24" ht="12.75">
      <c r="P247" s="182"/>
      <c r="Q247" s="182"/>
      <c r="R247" s="182"/>
      <c r="S247" s="182"/>
      <c r="T247" s="182"/>
      <c r="U247" s="182"/>
      <c r="V247" s="182"/>
      <c r="W247" s="182"/>
      <c r="X247" s="182"/>
    </row>
    <row r="248" spans="16:24" ht="12.75">
      <c r="P248" s="182"/>
      <c r="Q248" s="182"/>
      <c r="R248" s="182"/>
      <c r="S248" s="182"/>
      <c r="T248" s="182"/>
      <c r="U248" s="182"/>
      <c r="V248" s="182"/>
      <c r="W248" s="182"/>
      <c r="X248" s="182"/>
    </row>
    <row r="249" spans="16:24" ht="12.75">
      <c r="P249" s="182"/>
      <c r="Q249" s="182"/>
      <c r="R249" s="182"/>
      <c r="S249" s="182"/>
      <c r="T249" s="182"/>
      <c r="U249" s="182"/>
      <c r="V249" s="182"/>
      <c r="W249" s="182"/>
      <c r="X249" s="182"/>
    </row>
    <row r="250" spans="16:24" ht="12.75">
      <c r="P250" s="182"/>
      <c r="Q250" s="182"/>
      <c r="R250" s="182"/>
      <c r="S250" s="182"/>
      <c r="T250" s="182"/>
      <c r="U250" s="182"/>
      <c r="V250" s="182"/>
      <c r="W250" s="182"/>
      <c r="X250" s="182"/>
    </row>
    <row r="251" spans="16:24" ht="12.75">
      <c r="P251" s="182"/>
      <c r="Q251" s="182"/>
      <c r="R251" s="182"/>
      <c r="S251" s="182"/>
      <c r="T251" s="182"/>
      <c r="U251" s="182"/>
      <c r="V251" s="182"/>
      <c r="W251" s="182"/>
      <c r="X251" s="182"/>
    </row>
    <row r="252" spans="16:24" ht="12.75">
      <c r="P252" s="182"/>
      <c r="Q252" s="182"/>
      <c r="R252" s="182"/>
      <c r="S252" s="182"/>
      <c r="T252" s="182"/>
      <c r="U252" s="182"/>
      <c r="V252" s="182"/>
      <c r="W252" s="182"/>
      <c r="X252" s="182"/>
    </row>
    <row r="253" spans="16:24" ht="12.75">
      <c r="P253" s="182"/>
      <c r="Q253" s="182"/>
      <c r="R253" s="182"/>
      <c r="S253" s="182"/>
      <c r="T253" s="182"/>
      <c r="U253" s="182"/>
      <c r="V253" s="182"/>
      <c r="W253" s="182"/>
      <c r="X253" s="182"/>
    </row>
    <row r="254" spans="16:24" ht="12.75">
      <c r="P254" s="182"/>
      <c r="Q254" s="182"/>
      <c r="R254" s="182"/>
      <c r="S254" s="182"/>
      <c r="T254" s="182"/>
      <c r="U254" s="182"/>
      <c r="V254" s="182"/>
      <c r="W254" s="182"/>
      <c r="X254" s="182"/>
    </row>
    <row r="255" spans="16:24" ht="12.75">
      <c r="P255" s="182"/>
      <c r="Q255" s="182"/>
      <c r="R255" s="182"/>
      <c r="S255" s="182"/>
      <c r="T255" s="182"/>
      <c r="U255" s="182"/>
      <c r="V255" s="182"/>
      <c r="W255" s="182"/>
      <c r="X255" s="182"/>
    </row>
    <row r="256" spans="16:24" ht="12.75">
      <c r="P256" s="182"/>
      <c r="Q256" s="182"/>
      <c r="R256" s="182"/>
      <c r="S256" s="182"/>
      <c r="T256" s="182"/>
      <c r="U256" s="182"/>
      <c r="V256" s="182"/>
      <c r="W256" s="182"/>
      <c r="X256" s="182"/>
    </row>
    <row r="257" spans="16:24" ht="12.75">
      <c r="P257" s="182"/>
      <c r="Q257" s="182"/>
      <c r="R257" s="182"/>
      <c r="S257" s="182"/>
      <c r="T257" s="182"/>
      <c r="U257" s="182"/>
      <c r="V257" s="182"/>
      <c r="W257" s="182"/>
      <c r="X257" s="182"/>
    </row>
    <row r="258" spans="16:24" ht="12.75">
      <c r="P258" s="182"/>
      <c r="Q258" s="182"/>
      <c r="R258" s="182"/>
      <c r="S258" s="182"/>
      <c r="T258" s="182"/>
      <c r="U258" s="182"/>
      <c r="V258" s="182"/>
      <c r="W258" s="182"/>
      <c r="X258" s="182"/>
    </row>
    <row r="259" spans="16:24" ht="12.75">
      <c r="P259" s="182"/>
      <c r="Q259" s="182"/>
      <c r="R259" s="182"/>
      <c r="S259" s="182"/>
      <c r="T259" s="182"/>
      <c r="U259" s="182"/>
      <c r="V259" s="182"/>
      <c r="W259" s="182"/>
      <c r="X259" s="182"/>
    </row>
    <row r="260" spans="16:24" ht="12.75">
      <c r="P260" s="182"/>
      <c r="Q260" s="182"/>
      <c r="R260" s="182"/>
      <c r="S260" s="182"/>
      <c r="T260" s="182"/>
      <c r="U260" s="182"/>
      <c r="V260" s="182"/>
      <c r="W260" s="182"/>
      <c r="X260" s="182"/>
    </row>
    <row r="261" spans="16:24" ht="12.75">
      <c r="P261" s="182"/>
      <c r="Q261" s="182"/>
      <c r="R261" s="182"/>
      <c r="S261" s="182"/>
      <c r="T261" s="182"/>
      <c r="U261" s="182"/>
      <c r="V261" s="182"/>
      <c r="W261" s="182"/>
      <c r="X261" s="182"/>
    </row>
    <row r="262" spans="16:24" ht="12.75">
      <c r="P262" s="182"/>
      <c r="Q262" s="182"/>
      <c r="R262" s="182"/>
      <c r="S262" s="182"/>
      <c r="T262" s="182"/>
      <c r="U262" s="182"/>
      <c r="V262" s="182"/>
      <c r="W262" s="182"/>
      <c r="X262" s="182"/>
    </row>
    <row r="263" spans="16:24" ht="12.75">
      <c r="P263" s="182"/>
      <c r="Q263" s="182"/>
      <c r="R263" s="182"/>
      <c r="S263" s="182"/>
      <c r="T263" s="182"/>
      <c r="U263" s="182"/>
      <c r="V263" s="182"/>
      <c r="W263" s="182"/>
      <c r="X263" s="182"/>
    </row>
    <row r="264" spans="16:24" ht="12.75">
      <c r="P264" s="182"/>
      <c r="Q264" s="182"/>
      <c r="R264" s="182"/>
      <c r="S264" s="182"/>
      <c r="T264" s="182"/>
      <c r="U264" s="182"/>
      <c r="V264" s="182"/>
      <c r="W264" s="182"/>
      <c r="X264" s="182"/>
    </row>
    <row r="265" spans="16:24" ht="12.75">
      <c r="P265" s="182"/>
      <c r="Q265" s="182"/>
      <c r="R265" s="182"/>
      <c r="S265" s="182"/>
      <c r="T265" s="182"/>
      <c r="U265" s="182"/>
      <c r="V265" s="182"/>
      <c r="W265" s="182"/>
      <c r="X265" s="182"/>
    </row>
    <row r="266" spans="16:24" ht="12.75">
      <c r="P266" s="182"/>
      <c r="Q266" s="182"/>
      <c r="R266" s="182"/>
      <c r="S266" s="182"/>
      <c r="T266" s="182"/>
      <c r="U266" s="182"/>
      <c r="V266" s="182"/>
      <c r="W266" s="182"/>
      <c r="X266" s="182"/>
    </row>
    <row r="267" spans="16:24" ht="12.75">
      <c r="P267" s="182"/>
      <c r="Q267" s="182"/>
      <c r="R267" s="182"/>
      <c r="S267" s="182"/>
      <c r="T267" s="182"/>
      <c r="U267" s="182"/>
      <c r="V267" s="182"/>
      <c r="W267" s="182"/>
      <c r="X267" s="182"/>
    </row>
    <row r="268" spans="16:24" ht="12.75">
      <c r="P268" s="182"/>
      <c r="Q268" s="182"/>
      <c r="R268" s="182"/>
      <c r="S268" s="182"/>
      <c r="T268" s="182"/>
      <c r="U268" s="182"/>
      <c r="V268" s="182"/>
      <c r="W268" s="182"/>
      <c r="X268" s="182"/>
    </row>
    <row r="269" spans="16:24" ht="12.75">
      <c r="P269" s="182"/>
      <c r="Q269" s="182"/>
      <c r="R269" s="182"/>
      <c r="S269" s="182"/>
      <c r="T269" s="182"/>
      <c r="U269" s="182"/>
      <c r="V269" s="182"/>
      <c r="W269" s="182"/>
      <c r="X269" s="182"/>
    </row>
    <row r="270" spans="16:24" ht="12.75">
      <c r="P270" s="182"/>
      <c r="Q270" s="182"/>
      <c r="R270" s="182"/>
      <c r="S270" s="182"/>
      <c r="T270" s="182"/>
      <c r="U270" s="182"/>
      <c r="V270" s="182"/>
      <c r="W270" s="182"/>
      <c r="X270" s="182"/>
    </row>
    <row r="271" spans="16:24" ht="12.75">
      <c r="P271" s="182"/>
      <c r="Q271" s="182"/>
      <c r="R271" s="182"/>
      <c r="S271" s="182"/>
      <c r="T271" s="182"/>
      <c r="U271" s="182"/>
      <c r="V271" s="182"/>
      <c r="W271" s="182"/>
      <c r="X271" s="182"/>
    </row>
    <row r="272" spans="16:24" ht="12.75">
      <c r="P272" s="182"/>
      <c r="Q272" s="182"/>
      <c r="R272" s="182"/>
      <c r="S272" s="182"/>
      <c r="T272" s="182"/>
      <c r="U272" s="182"/>
      <c r="V272" s="182"/>
      <c r="W272" s="182"/>
      <c r="X272" s="182"/>
    </row>
    <row r="273" spans="16:24" ht="12.75">
      <c r="P273" s="182"/>
      <c r="Q273" s="182"/>
      <c r="R273" s="182"/>
      <c r="S273" s="182"/>
      <c r="T273" s="182"/>
      <c r="U273" s="182"/>
      <c r="V273" s="182"/>
      <c r="W273" s="182"/>
      <c r="X273" s="182"/>
    </row>
    <row r="274" spans="16:24" ht="12.75">
      <c r="P274" s="182"/>
      <c r="Q274" s="182"/>
      <c r="R274" s="182"/>
      <c r="S274" s="182"/>
      <c r="T274" s="182"/>
      <c r="U274" s="182"/>
      <c r="V274" s="182"/>
      <c r="W274" s="182"/>
      <c r="X274" s="182"/>
    </row>
    <row r="275" spans="16:24" ht="12.75">
      <c r="P275" s="182"/>
      <c r="Q275" s="182"/>
      <c r="R275" s="182"/>
      <c r="S275" s="182"/>
      <c r="T275" s="182"/>
      <c r="U275" s="182"/>
      <c r="V275" s="182"/>
      <c r="W275" s="182"/>
      <c r="X275" s="182"/>
    </row>
    <row r="276" spans="16:24" ht="12.75">
      <c r="P276" s="182"/>
      <c r="Q276" s="182"/>
      <c r="R276" s="182"/>
      <c r="S276" s="182"/>
      <c r="T276" s="182"/>
      <c r="U276" s="182"/>
      <c r="V276" s="182"/>
      <c r="W276" s="182"/>
      <c r="X276" s="182"/>
    </row>
    <row r="277" spans="16:24" ht="12.75">
      <c r="P277" s="182"/>
      <c r="Q277" s="182"/>
      <c r="R277" s="182"/>
      <c r="S277" s="182"/>
      <c r="T277" s="182"/>
      <c r="U277" s="182"/>
      <c r="V277" s="182"/>
      <c r="W277" s="182"/>
      <c r="X277" s="182"/>
    </row>
    <row r="278" spans="16:24" ht="12.75">
      <c r="P278" s="182"/>
      <c r="Q278" s="182"/>
      <c r="R278" s="182"/>
      <c r="S278" s="182"/>
      <c r="T278" s="182"/>
      <c r="U278" s="182"/>
      <c r="V278" s="182"/>
      <c r="W278" s="182"/>
      <c r="X278" s="182"/>
    </row>
    <row r="279" spans="16:24" ht="12.75">
      <c r="P279" s="182"/>
      <c r="Q279" s="182"/>
      <c r="R279" s="182"/>
      <c r="S279" s="182"/>
      <c r="T279" s="182"/>
      <c r="U279" s="182"/>
      <c r="V279" s="182"/>
      <c r="W279" s="182"/>
      <c r="X279" s="182"/>
    </row>
    <row r="280" spans="16:24" ht="12.75">
      <c r="P280" s="182"/>
      <c r="Q280" s="182"/>
      <c r="R280" s="182"/>
      <c r="S280" s="182"/>
      <c r="T280" s="182"/>
      <c r="U280" s="182"/>
      <c r="V280" s="182"/>
      <c r="W280" s="182"/>
      <c r="X280" s="182"/>
    </row>
    <row r="281" spans="16:24" ht="12.75">
      <c r="P281" s="182"/>
      <c r="Q281" s="182"/>
      <c r="R281" s="182"/>
      <c r="S281" s="182"/>
      <c r="T281" s="182"/>
      <c r="U281" s="182"/>
      <c r="V281" s="182"/>
      <c r="W281" s="182"/>
      <c r="X281" s="182"/>
    </row>
    <row r="282" spans="16:24" ht="12.75">
      <c r="P282" s="182"/>
      <c r="Q282" s="182"/>
      <c r="R282" s="182"/>
      <c r="S282" s="182"/>
      <c r="T282" s="182"/>
      <c r="U282" s="182"/>
      <c r="V282" s="182"/>
      <c r="W282" s="182"/>
      <c r="X282" s="182"/>
    </row>
    <row r="283" spans="16:24" ht="12.75">
      <c r="P283" s="182"/>
      <c r="Q283" s="182"/>
      <c r="R283" s="182"/>
      <c r="S283" s="182"/>
      <c r="T283" s="182"/>
      <c r="U283" s="182"/>
      <c r="V283" s="182"/>
      <c r="W283" s="182"/>
      <c r="X283" s="182"/>
    </row>
    <row r="284" spans="16:24" ht="12.75">
      <c r="P284" s="182"/>
      <c r="Q284" s="182"/>
      <c r="R284" s="182"/>
      <c r="S284" s="182"/>
      <c r="T284" s="182"/>
      <c r="U284" s="182"/>
      <c r="V284" s="182"/>
      <c r="W284" s="182"/>
      <c r="X284" s="182"/>
    </row>
    <row r="285" spans="16:24" ht="12.75">
      <c r="P285" s="182"/>
      <c r="Q285" s="182"/>
      <c r="R285" s="182"/>
      <c r="S285" s="182"/>
      <c r="T285" s="182"/>
      <c r="U285" s="182"/>
      <c r="V285" s="182"/>
      <c r="W285" s="182"/>
      <c r="X285" s="182"/>
    </row>
    <row r="286" spans="16:24" ht="12.75">
      <c r="P286" s="182"/>
      <c r="Q286" s="182"/>
      <c r="R286" s="182"/>
      <c r="S286" s="182"/>
      <c r="T286" s="182"/>
      <c r="U286" s="182"/>
      <c r="V286" s="182"/>
      <c r="W286" s="182"/>
      <c r="X286" s="182"/>
    </row>
    <row r="287" spans="16:24" ht="12.75">
      <c r="P287" s="182"/>
      <c r="Q287" s="182"/>
      <c r="R287" s="182"/>
      <c r="S287" s="182"/>
      <c r="T287" s="182"/>
      <c r="U287" s="182"/>
      <c r="V287" s="182"/>
      <c r="W287" s="182"/>
      <c r="X287" s="182"/>
    </row>
    <row r="288" spans="16:24" ht="12.75">
      <c r="P288" s="182"/>
      <c r="Q288" s="182"/>
      <c r="R288" s="182"/>
      <c r="S288" s="182"/>
      <c r="T288" s="182"/>
      <c r="U288" s="182"/>
      <c r="V288" s="182"/>
      <c r="W288" s="182"/>
      <c r="X288" s="182"/>
    </row>
    <row r="289" spans="16:24" ht="12.75">
      <c r="P289" s="182"/>
      <c r="Q289" s="182"/>
      <c r="R289" s="182"/>
      <c r="S289" s="182"/>
      <c r="T289" s="182"/>
      <c r="U289" s="182"/>
      <c r="V289" s="182"/>
      <c r="W289" s="182"/>
      <c r="X289" s="182"/>
    </row>
    <row r="290" spans="16:24" ht="12.75">
      <c r="P290" s="182"/>
      <c r="Q290" s="182"/>
      <c r="R290" s="182"/>
      <c r="S290" s="182"/>
      <c r="T290" s="182"/>
      <c r="U290" s="182"/>
      <c r="V290" s="182"/>
      <c r="W290" s="182"/>
      <c r="X290" s="182"/>
    </row>
    <row r="291" spans="16:24" ht="12.75">
      <c r="P291" s="182"/>
      <c r="Q291" s="182"/>
      <c r="R291" s="182"/>
      <c r="S291" s="182"/>
      <c r="T291" s="182"/>
      <c r="U291" s="182"/>
      <c r="V291" s="182"/>
      <c r="W291" s="182"/>
      <c r="X291" s="182"/>
    </row>
    <row r="292" spans="16:24" ht="12.75">
      <c r="P292" s="182"/>
      <c r="Q292" s="182"/>
      <c r="R292" s="182"/>
      <c r="S292" s="182"/>
      <c r="T292" s="182"/>
      <c r="U292" s="182"/>
      <c r="V292" s="182"/>
      <c r="W292" s="182"/>
      <c r="X292" s="182"/>
    </row>
    <row r="293" spans="16:24" ht="12.75">
      <c r="P293" s="182"/>
      <c r="Q293" s="182"/>
      <c r="R293" s="182"/>
      <c r="S293" s="182"/>
      <c r="T293" s="182"/>
      <c r="U293" s="182"/>
      <c r="V293" s="182"/>
      <c r="W293" s="182"/>
      <c r="X293" s="182"/>
    </row>
    <row r="294" spans="16:24" ht="12.75">
      <c r="P294" s="182"/>
      <c r="Q294" s="182"/>
      <c r="R294" s="182"/>
      <c r="S294" s="182"/>
      <c r="T294" s="182"/>
      <c r="U294" s="182"/>
      <c r="V294" s="182"/>
      <c r="W294" s="182"/>
      <c r="X294" s="182"/>
    </row>
    <row r="295" spans="16:24" ht="12.75">
      <c r="P295" s="182"/>
      <c r="Q295" s="182"/>
      <c r="R295" s="182"/>
      <c r="S295" s="182"/>
      <c r="T295" s="182"/>
      <c r="U295" s="182"/>
      <c r="V295" s="182"/>
      <c r="W295" s="182"/>
      <c r="X295" s="182"/>
    </row>
    <row r="296" spans="16:24" ht="12.75">
      <c r="P296" s="182"/>
      <c r="Q296" s="182"/>
      <c r="R296" s="182"/>
      <c r="S296" s="182"/>
      <c r="T296" s="182"/>
      <c r="U296" s="182"/>
      <c r="V296" s="182"/>
      <c r="W296" s="182"/>
      <c r="X296" s="182"/>
    </row>
    <row r="297" spans="16:24" ht="12.75">
      <c r="P297" s="182"/>
      <c r="Q297" s="182"/>
      <c r="R297" s="182"/>
      <c r="S297" s="182"/>
      <c r="T297" s="182"/>
      <c r="U297" s="182"/>
      <c r="V297" s="182"/>
      <c r="W297" s="182"/>
      <c r="X297" s="182"/>
    </row>
    <row r="298" spans="16:24" ht="12.75">
      <c r="P298" s="182"/>
      <c r="Q298" s="182"/>
      <c r="R298" s="182"/>
      <c r="S298" s="182"/>
      <c r="T298" s="182"/>
      <c r="U298" s="182"/>
      <c r="V298" s="182"/>
      <c r="W298" s="182"/>
      <c r="X298" s="182"/>
    </row>
    <row r="299" spans="16:24" ht="12.75">
      <c r="P299" s="182"/>
      <c r="Q299" s="182"/>
      <c r="R299" s="182"/>
      <c r="S299" s="182"/>
      <c r="T299" s="182"/>
      <c r="U299" s="182"/>
      <c r="V299" s="182"/>
      <c r="W299" s="182"/>
      <c r="X299" s="182"/>
    </row>
    <row r="300" spans="16:24" ht="12.75">
      <c r="P300" s="182"/>
      <c r="Q300" s="182"/>
      <c r="R300" s="182"/>
      <c r="S300" s="182"/>
      <c r="T300" s="182"/>
      <c r="U300" s="182"/>
      <c r="V300" s="182"/>
      <c r="W300" s="182"/>
      <c r="X300" s="182"/>
    </row>
    <row r="301" spans="16:24" ht="12.75">
      <c r="P301" s="182"/>
      <c r="Q301" s="182"/>
      <c r="R301" s="182"/>
      <c r="S301" s="182"/>
      <c r="T301" s="182"/>
      <c r="U301" s="182"/>
      <c r="V301" s="182"/>
      <c r="W301" s="182"/>
      <c r="X301" s="182"/>
    </row>
    <row r="302" spans="16:24" ht="12.75">
      <c r="P302" s="182"/>
      <c r="Q302" s="182"/>
      <c r="R302" s="182"/>
      <c r="S302" s="182"/>
      <c r="T302" s="182"/>
      <c r="U302" s="182"/>
      <c r="V302" s="182"/>
      <c r="W302" s="182"/>
      <c r="X302" s="182"/>
    </row>
    <row r="303" spans="16:24" ht="12.75">
      <c r="P303" s="182"/>
      <c r="Q303" s="182"/>
      <c r="R303" s="182"/>
      <c r="S303" s="182"/>
      <c r="T303" s="182"/>
      <c r="U303" s="182"/>
      <c r="V303" s="182"/>
      <c r="W303" s="182"/>
      <c r="X303" s="182"/>
    </row>
    <row r="304" spans="16:24" ht="12.75">
      <c r="P304" s="182"/>
      <c r="Q304" s="182"/>
      <c r="R304" s="182"/>
      <c r="S304" s="182"/>
      <c r="T304" s="182"/>
      <c r="U304" s="182"/>
      <c r="V304" s="182"/>
      <c r="W304" s="182"/>
      <c r="X304" s="182"/>
    </row>
    <row r="305" spans="16:24" ht="12.75">
      <c r="P305" s="182"/>
      <c r="Q305" s="182"/>
      <c r="R305" s="182"/>
      <c r="S305" s="182"/>
      <c r="T305" s="182"/>
      <c r="U305" s="182"/>
      <c r="V305" s="182"/>
      <c r="W305" s="182"/>
      <c r="X305" s="182"/>
    </row>
    <row r="306" spans="16:24" ht="12.75">
      <c r="P306" s="182"/>
      <c r="Q306" s="182"/>
      <c r="R306" s="182"/>
      <c r="S306" s="182"/>
      <c r="T306" s="182"/>
      <c r="U306" s="182"/>
      <c r="V306" s="182"/>
      <c r="W306" s="182"/>
      <c r="X306" s="182"/>
    </row>
    <row r="307" spans="16:24" ht="12.75">
      <c r="P307" s="182"/>
      <c r="Q307" s="182"/>
      <c r="R307" s="182"/>
      <c r="S307" s="182"/>
      <c r="T307" s="182"/>
      <c r="U307" s="182"/>
      <c r="V307" s="182"/>
      <c r="W307" s="182"/>
      <c r="X307" s="182"/>
    </row>
    <row r="308" spans="16:24" ht="12.75">
      <c r="P308" s="182"/>
      <c r="Q308" s="182"/>
      <c r="R308" s="182"/>
      <c r="S308" s="182"/>
      <c r="T308" s="182"/>
      <c r="U308" s="182"/>
      <c r="V308" s="182"/>
      <c r="W308" s="182"/>
      <c r="X308" s="182"/>
    </row>
    <row r="309" spans="16:24" ht="12.75">
      <c r="P309" s="182"/>
      <c r="Q309" s="182"/>
      <c r="R309" s="182"/>
      <c r="S309" s="182"/>
      <c r="T309" s="182"/>
      <c r="U309" s="182"/>
      <c r="V309" s="182"/>
      <c r="W309" s="182"/>
      <c r="X309" s="182"/>
    </row>
    <row r="310" spans="16:24" ht="12.75">
      <c r="P310" s="182"/>
      <c r="Q310" s="182"/>
      <c r="R310" s="182"/>
      <c r="S310" s="182"/>
      <c r="T310" s="182"/>
      <c r="U310" s="182"/>
      <c r="V310" s="182"/>
      <c r="W310" s="182"/>
      <c r="X310" s="182"/>
    </row>
    <row r="311" spans="16:24" ht="12.75">
      <c r="P311" s="182"/>
      <c r="Q311" s="182"/>
      <c r="R311" s="182"/>
      <c r="S311" s="182"/>
      <c r="T311" s="182"/>
      <c r="U311" s="182"/>
      <c r="V311" s="182"/>
      <c r="W311" s="182"/>
      <c r="X311" s="182"/>
    </row>
    <row r="312" spans="16:24" ht="12.75">
      <c r="P312" s="182"/>
      <c r="Q312" s="182"/>
      <c r="R312" s="182"/>
      <c r="S312" s="182"/>
      <c r="T312" s="182"/>
      <c r="U312" s="182"/>
      <c r="V312" s="182"/>
      <c r="W312" s="182"/>
      <c r="X312" s="182"/>
    </row>
    <row r="313" spans="16:24" ht="12.75">
      <c r="P313" s="182"/>
      <c r="Q313" s="182"/>
      <c r="R313" s="182"/>
      <c r="S313" s="182"/>
      <c r="T313" s="182"/>
      <c r="U313" s="182"/>
      <c r="V313" s="182"/>
      <c r="W313" s="182"/>
      <c r="X313" s="182"/>
    </row>
    <row r="314" spans="16:24" ht="12.75">
      <c r="P314" s="182"/>
      <c r="Q314" s="182"/>
      <c r="R314" s="182"/>
      <c r="S314" s="182"/>
      <c r="T314" s="182"/>
      <c r="U314" s="182"/>
      <c r="V314" s="182"/>
      <c r="W314" s="182"/>
      <c r="X314" s="182"/>
    </row>
    <row r="315" spans="16:24" ht="12.75">
      <c r="P315" s="182"/>
      <c r="Q315" s="182"/>
      <c r="R315" s="182"/>
      <c r="S315" s="182"/>
      <c r="T315" s="182"/>
      <c r="U315" s="182"/>
      <c r="V315" s="182"/>
      <c r="W315" s="182"/>
      <c r="X315" s="182"/>
    </row>
    <row r="316" spans="16:24" ht="12.75">
      <c r="P316" s="182"/>
      <c r="Q316" s="182"/>
      <c r="R316" s="182"/>
      <c r="S316" s="182"/>
      <c r="T316" s="182"/>
      <c r="U316" s="182"/>
      <c r="V316" s="182"/>
      <c r="W316" s="182"/>
      <c r="X316" s="182"/>
    </row>
    <row r="317" spans="16:24" ht="12.75">
      <c r="P317" s="182"/>
      <c r="Q317" s="182"/>
      <c r="R317" s="182"/>
      <c r="S317" s="182"/>
      <c r="T317" s="182"/>
      <c r="U317" s="182"/>
      <c r="V317" s="182"/>
      <c r="W317" s="182"/>
      <c r="X317" s="182"/>
    </row>
    <row r="318" spans="16:24" ht="12.75">
      <c r="P318" s="182"/>
      <c r="Q318" s="182"/>
      <c r="R318" s="182"/>
      <c r="S318" s="182"/>
      <c r="T318" s="182"/>
      <c r="U318" s="182"/>
      <c r="V318" s="182"/>
      <c r="W318" s="182"/>
      <c r="X318" s="182"/>
    </row>
    <row r="319" spans="16:24" ht="12.75">
      <c r="P319" s="182"/>
      <c r="Q319" s="182"/>
      <c r="R319" s="182"/>
      <c r="S319" s="182"/>
      <c r="T319" s="182"/>
      <c r="U319" s="182"/>
      <c r="V319" s="182"/>
      <c r="W319" s="182"/>
      <c r="X319" s="182"/>
    </row>
    <row r="320" spans="16:24" ht="12.75">
      <c r="P320" s="182"/>
      <c r="Q320" s="182"/>
      <c r="R320" s="182"/>
      <c r="S320" s="182"/>
      <c r="T320" s="182"/>
      <c r="U320" s="182"/>
      <c r="V320" s="182"/>
      <c r="W320" s="182"/>
      <c r="X320" s="182"/>
    </row>
    <row r="321" spans="16:24" ht="12.75">
      <c r="P321" s="182"/>
      <c r="Q321" s="182"/>
      <c r="R321" s="182"/>
      <c r="S321" s="182"/>
      <c r="T321" s="182"/>
      <c r="U321" s="182"/>
      <c r="V321" s="182"/>
      <c r="W321" s="182"/>
      <c r="X321" s="182"/>
    </row>
    <row r="322" spans="16:24" ht="12.75">
      <c r="P322" s="182"/>
      <c r="Q322" s="182"/>
      <c r="R322" s="182"/>
      <c r="S322" s="182"/>
      <c r="T322" s="182"/>
      <c r="U322" s="182"/>
      <c r="V322" s="182"/>
      <c r="W322" s="182"/>
      <c r="X322" s="182"/>
    </row>
    <row r="323" spans="16:24" ht="12.75">
      <c r="P323" s="182"/>
      <c r="Q323" s="182"/>
      <c r="R323" s="182"/>
      <c r="S323" s="182"/>
      <c r="T323" s="182"/>
      <c r="U323" s="182"/>
      <c r="V323" s="182"/>
      <c r="W323" s="182"/>
      <c r="X323" s="182"/>
    </row>
    <row r="324" spans="16:24" ht="12.75">
      <c r="P324" s="182"/>
      <c r="Q324" s="182"/>
      <c r="R324" s="182"/>
      <c r="S324" s="182"/>
      <c r="T324" s="182"/>
      <c r="U324" s="182"/>
      <c r="V324" s="182"/>
      <c r="W324" s="182"/>
      <c r="X324" s="182"/>
    </row>
    <row r="325" spans="16:24" ht="12.75">
      <c r="P325" s="182"/>
      <c r="Q325" s="182"/>
      <c r="R325" s="182"/>
      <c r="S325" s="182"/>
      <c r="T325" s="182"/>
      <c r="U325" s="182"/>
      <c r="V325" s="182"/>
      <c r="W325" s="182"/>
      <c r="X325" s="182"/>
    </row>
    <row r="326" spans="16:24" ht="12.75">
      <c r="P326" s="182"/>
      <c r="Q326" s="182"/>
      <c r="R326" s="182"/>
      <c r="S326" s="182"/>
      <c r="T326" s="182"/>
      <c r="U326" s="182"/>
      <c r="V326" s="182"/>
      <c r="W326" s="182"/>
      <c r="X326" s="182"/>
    </row>
    <row r="327" spans="16:24" ht="12.75">
      <c r="P327" s="182"/>
      <c r="Q327" s="182"/>
      <c r="R327" s="182"/>
      <c r="S327" s="182"/>
      <c r="T327" s="182"/>
      <c r="U327" s="182"/>
      <c r="V327" s="182"/>
      <c r="W327" s="182"/>
      <c r="X327" s="182"/>
    </row>
    <row r="328" spans="16:24" ht="12.75">
      <c r="P328" s="182"/>
      <c r="Q328" s="182"/>
      <c r="R328" s="182"/>
      <c r="S328" s="182"/>
      <c r="T328" s="182"/>
      <c r="U328" s="182"/>
      <c r="V328" s="182"/>
      <c r="W328" s="182"/>
      <c r="X328" s="182"/>
    </row>
    <row r="329" spans="16:24" ht="12.75">
      <c r="P329" s="182"/>
      <c r="Q329" s="182"/>
      <c r="R329" s="182"/>
      <c r="S329" s="182"/>
      <c r="T329" s="182"/>
      <c r="U329" s="182"/>
      <c r="V329" s="182"/>
      <c r="W329" s="182"/>
      <c r="X329" s="182"/>
    </row>
    <row r="330" spans="16:24" ht="12.75">
      <c r="P330" s="182"/>
      <c r="Q330" s="182"/>
      <c r="R330" s="182"/>
      <c r="S330" s="182"/>
      <c r="T330" s="182"/>
      <c r="U330" s="182"/>
      <c r="V330" s="182"/>
      <c r="W330" s="182"/>
      <c r="X330" s="182"/>
    </row>
    <row r="331" spans="16:24" ht="12.75">
      <c r="P331" s="182"/>
      <c r="Q331" s="182"/>
      <c r="R331" s="182"/>
      <c r="S331" s="182"/>
      <c r="T331" s="182"/>
      <c r="U331" s="182"/>
      <c r="V331" s="182"/>
      <c r="W331" s="182"/>
      <c r="X331" s="182"/>
    </row>
    <row r="332" spans="16:24" ht="12.75">
      <c r="P332" s="182"/>
      <c r="Q332" s="182"/>
      <c r="R332" s="182"/>
      <c r="S332" s="182"/>
      <c r="T332" s="182"/>
      <c r="U332" s="182"/>
      <c r="V332" s="182"/>
      <c r="W332" s="182"/>
      <c r="X332" s="182"/>
    </row>
    <row r="333" spans="16:24" ht="12.75">
      <c r="P333" s="182"/>
      <c r="Q333" s="182"/>
      <c r="R333" s="182"/>
      <c r="S333" s="182"/>
      <c r="T333" s="182"/>
      <c r="U333" s="182"/>
      <c r="V333" s="182"/>
      <c r="W333" s="182"/>
      <c r="X333" s="182"/>
    </row>
    <row r="334" spans="16:24" ht="12.75">
      <c r="P334" s="182"/>
      <c r="Q334" s="182"/>
      <c r="R334" s="182"/>
      <c r="S334" s="182"/>
      <c r="T334" s="182"/>
      <c r="U334" s="182"/>
      <c r="V334" s="182"/>
      <c r="W334" s="182"/>
      <c r="X334" s="182"/>
    </row>
    <row r="335" spans="16:24" ht="12.75">
      <c r="P335" s="182"/>
      <c r="Q335" s="182"/>
      <c r="R335" s="182"/>
      <c r="S335" s="182"/>
      <c r="T335" s="182"/>
      <c r="U335" s="182"/>
      <c r="V335" s="182"/>
      <c r="W335" s="182"/>
      <c r="X335" s="182"/>
    </row>
    <row r="336" spans="16:24" ht="12.75">
      <c r="P336" s="182"/>
      <c r="Q336" s="182"/>
      <c r="R336" s="182"/>
      <c r="S336" s="182"/>
      <c r="T336" s="182"/>
      <c r="U336" s="182"/>
      <c r="V336" s="182"/>
      <c r="W336" s="182"/>
      <c r="X336" s="182"/>
    </row>
    <row r="337" spans="16:24" ht="12.75">
      <c r="P337" s="182"/>
      <c r="Q337" s="182"/>
      <c r="R337" s="182"/>
      <c r="S337" s="182"/>
      <c r="T337" s="182"/>
      <c r="U337" s="182"/>
      <c r="V337" s="182"/>
      <c r="W337" s="182"/>
      <c r="X337" s="182"/>
    </row>
    <row r="338" spans="16:24" ht="12.75">
      <c r="P338" s="182"/>
      <c r="Q338" s="182"/>
      <c r="R338" s="182"/>
      <c r="S338" s="182"/>
      <c r="T338" s="182"/>
      <c r="U338" s="182"/>
      <c r="V338" s="182"/>
      <c r="W338" s="182"/>
      <c r="X338" s="182"/>
    </row>
    <row r="339" spans="16:24" ht="12.75">
      <c r="P339" s="182"/>
      <c r="Q339" s="182"/>
      <c r="R339" s="182"/>
      <c r="S339" s="182"/>
      <c r="T339" s="182"/>
      <c r="U339" s="182"/>
      <c r="V339" s="182"/>
      <c r="W339" s="182"/>
      <c r="X339" s="182"/>
    </row>
    <row r="340" spans="16:24" ht="12.75">
      <c r="P340" s="182"/>
      <c r="Q340" s="182"/>
      <c r="R340" s="182"/>
      <c r="S340" s="182"/>
      <c r="T340" s="182"/>
      <c r="U340" s="182"/>
      <c r="V340" s="182"/>
      <c r="W340" s="182"/>
      <c r="X340" s="182"/>
    </row>
    <row r="341" spans="16:24" ht="12.75">
      <c r="P341" s="182"/>
      <c r="Q341" s="182"/>
      <c r="R341" s="182"/>
      <c r="S341" s="182"/>
      <c r="T341" s="182"/>
      <c r="U341" s="182"/>
      <c r="V341" s="182"/>
      <c r="W341" s="182"/>
      <c r="X341" s="182"/>
    </row>
    <row r="342" spans="16:24" ht="12.75">
      <c r="P342" s="182"/>
      <c r="Q342" s="182"/>
      <c r="R342" s="182"/>
      <c r="S342" s="182"/>
      <c r="T342" s="182"/>
      <c r="U342" s="182"/>
      <c r="V342" s="182"/>
      <c r="W342" s="182"/>
      <c r="X342" s="182"/>
    </row>
    <row r="343" spans="16:24" ht="12.75">
      <c r="P343" s="182"/>
      <c r="Q343" s="182"/>
      <c r="R343" s="182"/>
      <c r="S343" s="182"/>
      <c r="T343" s="182"/>
      <c r="U343" s="182"/>
      <c r="V343" s="182"/>
      <c r="W343" s="182"/>
      <c r="X343" s="182"/>
    </row>
    <row r="344" spans="16:24" ht="12.75">
      <c r="P344" s="182"/>
      <c r="Q344" s="182"/>
      <c r="R344" s="182"/>
      <c r="S344" s="182"/>
      <c r="T344" s="182"/>
      <c r="U344" s="182"/>
      <c r="V344" s="182"/>
      <c r="W344" s="182"/>
      <c r="X344" s="182"/>
    </row>
    <row r="345" spans="16:24" ht="12.75">
      <c r="P345" s="182"/>
      <c r="Q345" s="182"/>
      <c r="R345" s="182"/>
      <c r="S345" s="182"/>
      <c r="T345" s="182"/>
      <c r="U345" s="182"/>
      <c r="V345" s="182"/>
      <c r="W345" s="182"/>
      <c r="X345" s="182"/>
    </row>
    <row r="346" spans="16:24" ht="12.75">
      <c r="P346" s="182"/>
      <c r="Q346" s="182"/>
      <c r="R346" s="182"/>
      <c r="S346" s="182"/>
      <c r="T346" s="182"/>
      <c r="U346" s="182"/>
      <c r="V346" s="182"/>
      <c r="W346" s="182"/>
      <c r="X346" s="182"/>
    </row>
    <row r="347" spans="16:24" ht="12.75">
      <c r="P347" s="182"/>
      <c r="Q347" s="182"/>
      <c r="R347" s="182"/>
      <c r="S347" s="182"/>
      <c r="T347" s="182"/>
      <c r="U347" s="182"/>
      <c r="V347" s="182"/>
      <c r="W347" s="182"/>
      <c r="X347" s="182"/>
    </row>
    <row r="348" spans="16:24" ht="12.75">
      <c r="P348" s="182"/>
      <c r="Q348" s="182"/>
      <c r="R348" s="182"/>
      <c r="S348" s="182"/>
      <c r="T348" s="182"/>
      <c r="U348" s="182"/>
      <c r="V348" s="182"/>
      <c r="W348" s="182"/>
      <c r="X348" s="182"/>
    </row>
    <row r="349" spans="16:24" ht="12.75">
      <c r="P349" s="182"/>
      <c r="Q349" s="182"/>
      <c r="R349" s="182"/>
      <c r="S349" s="182"/>
      <c r="T349" s="182"/>
      <c r="U349" s="182"/>
      <c r="V349" s="182"/>
      <c r="W349" s="182"/>
      <c r="X349" s="182"/>
    </row>
    <row r="350" spans="16:24" ht="12.75">
      <c r="P350" s="182"/>
      <c r="Q350" s="182"/>
      <c r="R350" s="182"/>
      <c r="S350" s="182"/>
      <c r="T350" s="182"/>
      <c r="U350" s="182"/>
      <c r="V350" s="182"/>
      <c r="W350" s="182"/>
      <c r="X350" s="182"/>
    </row>
    <row r="351" spans="16:24" ht="12.75">
      <c r="P351" s="182"/>
      <c r="Q351" s="182"/>
      <c r="R351" s="182"/>
      <c r="S351" s="182"/>
      <c r="T351" s="182"/>
      <c r="U351" s="182"/>
      <c r="V351" s="182"/>
      <c r="W351" s="182"/>
      <c r="X351" s="182"/>
    </row>
    <row r="352" spans="16:24" ht="12.75">
      <c r="P352" s="182"/>
      <c r="Q352" s="182"/>
      <c r="R352" s="182"/>
      <c r="S352" s="182"/>
      <c r="T352" s="182"/>
      <c r="U352" s="182"/>
      <c r="V352" s="182"/>
      <c r="W352" s="182"/>
      <c r="X352" s="182"/>
    </row>
    <row r="353" spans="16:24" ht="12.75">
      <c r="P353" s="182"/>
      <c r="Q353" s="182"/>
      <c r="R353" s="182"/>
      <c r="S353" s="182"/>
      <c r="T353" s="182"/>
      <c r="U353" s="182"/>
      <c r="V353" s="182"/>
      <c r="W353" s="182"/>
      <c r="X353" s="182"/>
    </row>
    <row r="354" spans="16:24" ht="12.75">
      <c r="P354" s="182"/>
      <c r="Q354" s="182"/>
      <c r="R354" s="182"/>
      <c r="S354" s="182"/>
      <c r="T354" s="182"/>
      <c r="U354" s="182"/>
      <c r="V354" s="182"/>
      <c r="W354" s="182"/>
      <c r="X354" s="182"/>
    </row>
    <row r="355" spans="16:24" ht="12.75">
      <c r="P355" s="182"/>
      <c r="Q355" s="182"/>
      <c r="R355" s="182"/>
      <c r="S355" s="182"/>
      <c r="T355" s="182"/>
      <c r="U355" s="182"/>
      <c r="V355" s="182"/>
      <c r="W355" s="182"/>
      <c r="X355" s="182"/>
    </row>
    <row r="356" spans="16:24" ht="12.75">
      <c r="P356" s="182"/>
      <c r="Q356" s="182"/>
      <c r="R356" s="182"/>
      <c r="S356" s="182"/>
      <c r="T356" s="182"/>
      <c r="U356" s="182"/>
      <c r="V356" s="182"/>
      <c r="W356" s="182"/>
      <c r="X356" s="182"/>
    </row>
    <row r="357" spans="16:24" ht="12.75">
      <c r="P357" s="182"/>
      <c r="Q357" s="182"/>
      <c r="R357" s="182"/>
      <c r="S357" s="182"/>
      <c r="T357" s="182"/>
      <c r="U357" s="182"/>
      <c r="V357" s="182"/>
      <c r="W357" s="182"/>
      <c r="X357" s="182"/>
    </row>
    <row r="358" spans="16:24" ht="12.75">
      <c r="P358" s="182"/>
      <c r="Q358" s="182"/>
      <c r="R358" s="182"/>
      <c r="S358" s="182"/>
      <c r="T358" s="182"/>
      <c r="U358" s="182"/>
      <c r="V358" s="182"/>
      <c r="W358" s="182"/>
      <c r="X358" s="182"/>
    </row>
    <row r="359" spans="16:24" ht="12.75">
      <c r="P359" s="182"/>
      <c r="Q359" s="182"/>
      <c r="R359" s="182"/>
      <c r="S359" s="182"/>
      <c r="T359" s="182"/>
      <c r="U359" s="182"/>
      <c r="V359" s="182"/>
      <c r="W359" s="182"/>
      <c r="X359" s="182"/>
    </row>
    <row r="360" spans="16:24" ht="12.75">
      <c r="P360" s="182"/>
      <c r="Q360" s="182"/>
      <c r="R360" s="182"/>
      <c r="S360" s="182"/>
      <c r="T360" s="182"/>
      <c r="U360" s="182"/>
      <c r="V360" s="182"/>
      <c r="W360" s="182"/>
      <c r="X360" s="182"/>
    </row>
    <row r="361" spans="16:24" ht="12.75">
      <c r="P361" s="182"/>
      <c r="Q361" s="182"/>
      <c r="R361" s="182"/>
      <c r="S361" s="182"/>
      <c r="T361" s="182"/>
      <c r="U361" s="182"/>
      <c r="V361" s="182"/>
      <c r="W361" s="182"/>
      <c r="X361" s="182"/>
    </row>
    <row r="362" spans="16:24" ht="12.75">
      <c r="P362" s="182"/>
      <c r="Q362" s="182"/>
      <c r="R362" s="182"/>
      <c r="S362" s="182"/>
      <c r="T362" s="182"/>
      <c r="U362" s="182"/>
      <c r="V362" s="182"/>
      <c r="W362" s="182"/>
      <c r="X362" s="182"/>
    </row>
    <row r="363" spans="16:24" ht="12.75">
      <c r="P363" s="182"/>
      <c r="Q363" s="182"/>
      <c r="R363" s="182"/>
      <c r="S363" s="182"/>
      <c r="T363" s="182"/>
      <c r="U363" s="182"/>
      <c r="V363" s="182"/>
      <c r="W363" s="182"/>
      <c r="X363" s="182"/>
    </row>
    <row r="364" spans="16:24" ht="12.75">
      <c r="P364" s="182"/>
      <c r="Q364" s="182"/>
      <c r="R364" s="182"/>
      <c r="S364" s="182"/>
      <c r="T364" s="182"/>
      <c r="U364" s="182"/>
      <c r="V364" s="182"/>
      <c r="W364" s="182"/>
      <c r="X364" s="182"/>
    </row>
    <row r="365" spans="16:24" ht="12.75">
      <c r="P365" s="182"/>
      <c r="Q365" s="182"/>
      <c r="R365" s="182"/>
      <c r="S365" s="182"/>
      <c r="T365" s="182"/>
      <c r="U365" s="182"/>
      <c r="V365" s="182"/>
      <c r="W365" s="182"/>
      <c r="X365" s="182"/>
    </row>
    <row r="366" spans="16:24" ht="12.75">
      <c r="P366" s="182"/>
      <c r="Q366" s="182"/>
      <c r="R366" s="182"/>
      <c r="S366" s="182"/>
      <c r="T366" s="182"/>
      <c r="U366" s="182"/>
      <c r="V366" s="182"/>
      <c r="W366" s="182"/>
      <c r="X366" s="182"/>
    </row>
    <row r="367" spans="16:24" ht="12.75">
      <c r="P367" s="182"/>
      <c r="Q367" s="182"/>
      <c r="R367" s="182"/>
      <c r="S367" s="182"/>
      <c r="T367" s="182"/>
      <c r="U367" s="182"/>
      <c r="V367" s="182"/>
      <c r="W367" s="182"/>
      <c r="X367" s="182"/>
    </row>
    <row r="368" spans="16:24" ht="12.75">
      <c r="P368" s="182"/>
      <c r="Q368" s="182"/>
      <c r="R368" s="182"/>
      <c r="S368" s="182"/>
      <c r="T368" s="182"/>
      <c r="U368" s="182"/>
      <c r="V368" s="182"/>
      <c r="W368" s="182"/>
      <c r="X368" s="182"/>
    </row>
    <row r="369" spans="16:24" ht="12.75">
      <c r="P369" s="182"/>
      <c r="Q369" s="182"/>
      <c r="R369" s="182"/>
      <c r="S369" s="182"/>
      <c r="T369" s="182"/>
      <c r="U369" s="182"/>
      <c r="V369" s="182"/>
      <c r="W369" s="182"/>
      <c r="X369" s="182"/>
    </row>
    <row r="370" spans="16:24" ht="12.75">
      <c r="P370" s="182"/>
      <c r="Q370" s="182"/>
      <c r="R370" s="182"/>
      <c r="S370" s="182"/>
      <c r="T370" s="182"/>
      <c r="U370" s="182"/>
      <c r="V370" s="182"/>
      <c r="W370" s="182"/>
      <c r="X370" s="182"/>
    </row>
    <row r="371" spans="16:24" ht="12.75">
      <c r="P371" s="182"/>
      <c r="Q371" s="182"/>
      <c r="R371" s="182"/>
      <c r="S371" s="182"/>
      <c r="T371" s="182"/>
      <c r="U371" s="182"/>
      <c r="V371" s="182"/>
      <c r="W371" s="182"/>
      <c r="X371" s="182"/>
    </row>
    <row r="372" spans="16:24" ht="12.75">
      <c r="P372" s="182"/>
      <c r="Q372" s="182"/>
      <c r="R372" s="182"/>
      <c r="S372" s="182"/>
      <c r="T372" s="182"/>
      <c r="U372" s="182"/>
      <c r="V372" s="182"/>
      <c r="W372" s="182"/>
      <c r="X372" s="182"/>
    </row>
    <row r="373" spans="16:24" ht="12.75">
      <c r="P373" s="182"/>
      <c r="Q373" s="182"/>
      <c r="R373" s="182"/>
      <c r="S373" s="182"/>
      <c r="T373" s="182"/>
      <c r="U373" s="182"/>
      <c r="V373" s="182"/>
      <c r="W373" s="182"/>
      <c r="X373" s="182"/>
    </row>
    <row r="374" spans="16:24" ht="12.75">
      <c r="P374" s="182"/>
      <c r="Q374" s="182"/>
      <c r="R374" s="182"/>
      <c r="S374" s="182"/>
      <c r="T374" s="182"/>
      <c r="U374" s="182"/>
      <c r="V374" s="182"/>
      <c r="W374" s="182"/>
      <c r="X374" s="182"/>
    </row>
    <row r="375" spans="16:24" ht="12.75">
      <c r="P375" s="182"/>
      <c r="Q375" s="182"/>
      <c r="R375" s="182"/>
      <c r="S375" s="182"/>
      <c r="T375" s="182"/>
      <c r="U375" s="182"/>
      <c r="V375" s="182"/>
      <c r="W375" s="182"/>
      <c r="X375" s="182"/>
    </row>
    <row r="376" spans="16:24" ht="12.75">
      <c r="P376" s="182"/>
      <c r="Q376" s="182"/>
      <c r="R376" s="182"/>
      <c r="S376" s="182"/>
      <c r="T376" s="182"/>
      <c r="U376" s="182"/>
      <c r="V376" s="182"/>
      <c r="W376" s="182"/>
      <c r="X376" s="182"/>
    </row>
    <row r="377" spans="16:24" ht="12.75">
      <c r="P377" s="182"/>
      <c r="Q377" s="182"/>
      <c r="R377" s="182"/>
      <c r="S377" s="182"/>
      <c r="T377" s="182"/>
      <c r="U377" s="182"/>
      <c r="V377" s="182"/>
      <c r="W377" s="182"/>
      <c r="X377" s="182"/>
    </row>
    <row r="378" spans="16:24" ht="12.75">
      <c r="P378" s="182"/>
      <c r="Q378" s="182"/>
      <c r="R378" s="182"/>
      <c r="S378" s="182"/>
      <c r="T378" s="182"/>
      <c r="U378" s="182"/>
      <c r="V378" s="182"/>
      <c r="W378" s="182"/>
      <c r="X378" s="182"/>
    </row>
    <row r="379" spans="16:24" ht="12.75">
      <c r="P379" s="182"/>
      <c r="Q379" s="182"/>
      <c r="R379" s="182"/>
      <c r="S379" s="182"/>
      <c r="T379" s="182"/>
      <c r="U379" s="182"/>
      <c r="V379" s="182"/>
      <c r="W379" s="182"/>
      <c r="X379" s="182"/>
    </row>
    <row r="380" spans="16:24" ht="12.75">
      <c r="P380" s="182"/>
      <c r="Q380" s="182"/>
      <c r="R380" s="182"/>
      <c r="S380" s="182"/>
      <c r="T380" s="182"/>
      <c r="U380" s="182"/>
      <c r="V380" s="182"/>
      <c r="W380" s="182"/>
      <c r="X380" s="182"/>
    </row>
    <row r="381" spans="16:24" ht="12.75">
      <c r="P381" s="182"/>
      <c r="Q381" s="182"/>
      <c r="R381" s="182"/>
      <c r="S381" s="182"/>
      <c r="T381" s="182"/>
      <c r="U381" s="182"/>
      <c r="V381" s="182"/>
      <c r="W381" s="182"/>
      <c r="X381" s="182"/>
    </row>
    <row r="382" spans="16:24" ht="12.75">
      <c r="P382" s="182"/>
      <c r="Q382" s="182"/>
      <c r="R382" s="182"/>
      <c r="S382" s="182"/>
      <c r="T382" s="182"/>
      <c r="U382" s="182"/>
      <c r="V382" s="182"/>
      <c r="W382" s="182"/>
      <c r="X382" s="182"/>
    </row>
    <row r="383" spans="16:24" ht="12.75">
      <c r="P383" s="182"/>
      <c r="Q383" s="182"/>
      <c r="R383" s="182"/>
      <c r="S383" s="182"/>
      <c r="T383" s="182"/>
      <c r="U383" s="182"/>
      <c r="V383" s="182"/>
      <c r="W383" s="182"/>
      <c r="X383" s="182"/>
    </row>
    <row r="384" spans="16:24" ht="12.75">
      <c r="P384" s="182"/>
      <c r="Q384" s="182"/>
      <c r="R384" s="182"/>
      <c r="S384" s="182"/>
      <c r="T384" s="182"/>
      <c r="U384" s="182"/>
      <c r="V384" s="182"/>
      <c r="W384" s="182"/>
      <c r="X384" s="182"/>
    </row>
    <row r="385" spans="16:24" ht="12.75">
      <c r="P385" s="182"/>
      <c r="Q385" s="182"/>
      <c r="R385" s="182"/>
      <c r="S385" s="182"/>
      <c r="T385" s="182"/>
      <c r="U385" s="182"/>
      <c r="V385" s="182"/>
      <c r="W385" s="182"/>
      <c r="X385" s="182"/>
    </row>
    <row r="386" spans="16:24" ht="12.75">
      <c r="P386" s="182"/>
      <c r="Q386" s="182"/>
      <c r="R386" s="182"/>
      <c r="S386" s="182"/>
      <c r="T386" s="182"/>
      <c r="U386" s="182"/>
      <c r="V386" s="182"/>
      <c r="W386" s="182"/>
      <c r="X386" s="182"/>
    </row>
    <row r="387" spans="16:24" ht="12.75">
      <c r="P387" s="182"/>
      <c r="Q387" s="182"/>
      <c r="R387" s="182"/>
      <c r="S387" s="182"/>
      <c r="T387" s="182"/>
      <c r="U387" s="182"/>
      <c r="V387" s="182"/>
      <c r="W387" s="182"/>
      <c r="X387" s="182"/>
    </row>
    <row r="388" spans="16:24" ht="12.75">
      <c r="P388" s="182"/>
      <c r="Q388" s="182"/>
      <c r="R388" s="182"/>
      <c r="S388" s="182"/>
      <c r="T388" s="182"/>
      <c r="U388" s="182"/>
      <c r="V388" s="182"/>
      <c r="W388" s="182"/>
      <c r="X388" s="182"/>
    </row>
    <row r="389" spans="16:24" ht="12.75">
      <c r="P389" s="182"/>
      <c r="Q389" s="182"/>
      <c r="R389" s="182"/>
      <c r="S389" s="182"/>
      <c r="T389" s="182"/>
      <c r="U389" s="182"/>
      <c r="V389" s="182"/>
      <c r="W389" s="182"/>
      <c r="X389" s="182"/>
    </row>
    <row r="390" spans="16:24" ht="12.75">
      <c r="P390" s="182"/>
      <c r="Q390" s="182"/>
      <c r="R390" s="182"/>
      <c r="S390" s="182"/>
      <c r="T390" s="182"/>
      <c r="U390" s="182"/>
      <c r="V390" s="182"/>
      <c r="W390" s="182"/>
      <c r="X390" s="182"/>
    </row>
    <row r="391" spans="16:24" ht="12.75">
      <c r="P391" s="182"/>
      <c r="Q391" s="182"/>
      <c r="R391" s="182"/>
      <c r="S391" s="182"/>
      <c r="T391" s="182"/>
      <c r="U391" s="182"/>
      <c r="V391" s="182"/>
      <c r="W391" s="182"/>
      <c r="X391" s="182"/>
    </row>
    <row r="392" spans="16:24" ht="12.75">
      <c r="P392" s="182"/>
      <c r="Q392" s="182"/>
      <c r="R392" s="182"/>
      <c r="S392" s="182"/>
      <c r="T392" s="182"/>
      <c r="U392" s="182"/>
      <c r="V392" s="182"/>
      <c r="W392" s="182"/>
      <c r="X392" s="182"/>
    </row>
    <row r="393" spans="16:24" ht="12.75">
      <c r="P393" s="182"/>
      <c r="Q393" s="182"/>
      <c r="R393" s="182"/>
      <c r="S393" s="182"/>
      <c r="T393" s="182"/>
      <c r="U393" s="182"/>
      <c r="V393" s="182"/>
      <c r="W393" s="182"/>
      <c r="X393" s="182"/>
    </row>
    <row r="394" spans="16:24" ht="12.75">
      <c r="P394" s="182"/>
      <c r="Q394" s="182"/>
      <c r="R394" s="182"/>
      <c r="S394" s="182"/>
      <c r="T394" s="182"/>
      <c r="U394" s="182"/>
      <c r="V394" s="182"/>
      <c r="W394" s="182"/>
      <c r="X394" s="182"/>
    </row>
    <row r="395" spans="16:24" ht="12.75">
      <c r="P395" s="182"/>
      <c r="Q395" s="182"/>
      <c r="R395" s="182"/>
      <c r="S395" s="182"/>
      <c r="T395" s="182"/>
      <c r="U395" s="182"/>
      <c r="V395" s="182"/>
      <c r="W395" s="182"/>
      <c r="X395" s="182"/>
    </row>
    <row r="396" spans="16:24" ht="12.75">
      <c r="P396" s="182"/>
      <c r="Q396" s="182"/>
      <c r="R396" s="182"/>
      <c r="S396" s="182"/>
      <c r="T396" s="182"/>
      <c r="U396" s="182"/>
      <c r="V396" s="182"/>
      <c r="W396" s="182"/>
      <c r="X396" s="182"/>
    </row>
    <row r="397" spans="16:24" ht="12.75">
      <c r="P397" s="182"/>
      <c r="Q397" s="182"/>
      <c r="R397" s="182"/>
      <c r="S397" s="182"/>
      <c r="T397" s="182"/>
      <c r="U397" s="182"/>
      <c r="V397" s="182"/>
      <c r="W397" s="182"/>
      <c r="X397" s="182"/>
    </row>
    <row r="398" spans="16:24" ht="12.75">
      <c r="P398" s="182"/>
      <c r="Q398" s="182"/>
      <c r="R398" s="182"/>
      <c r="S398" s="182"/>
      <c r="T398" s="182"/>
      <c r="U398" s="182"/>
      <c r="V398" s="182"/>
      <c r="W398" s="182"/>
      <c r="X398" s="182"/>
    </row>
    <row r="399" spans="16:24" ht="12.75">
      <c r="P399" s="182"/>
      <c r="Q399" s="182"/>
      <c r="R399" s="182"/>
      <c r="S399" s="182"/>
      <c r="T399" s="182"/>
      <c r="U399" s="182"/>
      <c r="V399" s="182"/>
      <c r="W399" s="182"/>
      <c r="X399" s="182"/>
    </row>
    <row r="400" spans="16:24" ht="12.75">
      <c r="P400" s="182"/>
      <c r="Q400" s="182"/>
      <c r="R400" s="182"/>
      <c r="S400" s="182"/>
      <c r="T400" s="182"/>
      <c r="U400" s="182"/>
      <c r="V400" s="182"/>
      <c r="W400" s="182"/>
      <c r="X400" s="182"/>
    </row>
    <row r="401" spans="16:24" ht="12.75">
      <c r="P401" s="182"/>
      <c r="Q401" s="182"/>
      <c r="R401" s="182"/>
      <c r="S401" s="182"/>
      <c r="T401" s="182"/>
      <c r="U401" s="182"/>
      <c r="V401" s="182"/>
      <c r="W401" s="182"/>
      <c r="X401" s="182"/>
    </row>
    <row r="402" spans="16:24" ht="12.75">
      <c r="P402" s="182"/>
      <c r="Q402" s="182"/>
      <c r="R402" s="182"/>
      <c r="S402" s="182"/>
      <c r="T402" s="182"/>
      <c r="U402" s="182"/>
      <c r="V402" s="182"/>
      <c r="W402" s="182"/>
      <c r="X402" s="182"/>
    </row>
    <row r="403" spans="16:24" ht="12.75">
      <c r="P403" s="182"/>
      <c r="Q403" s="182"/>
      <c r="R403" s="182"/>
      <c r="S403" s="182"/>
      <c r="T403" s="182"/>
      <c r="U403" s="182"/>
      <c r="V403" s="182"/>
      <c r="W403" s="182"/>
      <c r="X403" s="182"/>
    </row>
    <row r="404" spans="16:24" ht="12.75">
      <c r="P404" s="182"/>
      <c r="Q404" s="182"/>
      <c r="R404" s="182"/>
      <c r="S404" s="182"/>
      <c r="T404" s="182"/>
      <c r="U404" s="182"/>
      <c r="V404" s="182"/>
      <c r="W404" s="182"/>
      <c r="X404" s="182"/>
    </row>
    <row r="405" spans="16:24" ht="12.75">
      <c r="P405" s="182"/>
      <c r="Q405" s="182"/>
      <c r="R405" s="182"/>
      <c r="S405" s="182"/>
      <c r="T405" s="182"/>
      <c r="U405" s="182"/>
      <c r="V405" s="182"/>
      <c r="W405" s="182"/>
      <c r="X405" s="182"/>
    </row>
    <row r="406" spans="16:24" ht="12.75">
      <c r="P406" s="182"/>
      <c r="Q406" s="182"/>
      <c r="R406" s="182"/>
      <c r="S406" s="182"/>
      <c r="T406" s="182"/>
      <c r="U406" s="182"/>
      <c r="V406" s="182"/>
      <c r="W406" s="182"/>
      <c r="X406" s="182"/>
    </row>
    <row r="407" spans="16:24" ht="12.75">
      <c r="P407" s="182"/>
      <c r="Q407" s="182"/>
      <c r="R407" s="182"/>
      <c r="S407" s="182"/>
      <c r="T407" s="182"/>
      <c r="U407" s="182"/>
      <c r="V407" s="182"/>
      <c r="W407" s="182"/>
      <c r="X407" s="182"/>
    </row>
    <row r="408" spans="16:24" ht="12.75">
      <c r="P408" s="182"/>
      <c r="Q408" s="182"/>
      <c r="R408" s="182"/>
      <c r="S408" s="182"/>
      <c r="T408" s="182"/>
      <c r="U408" s="182"/>
      <c r="V408" s="182"/>
      <c r="W408" s="182"/>
      <c r="X408" s="182"/>
    </row>
    <row r="409" spans="16:24" ht="12.75">
      <c r="P409" s="182"/>
      <c r="Q409" s="182"/>
      <c r="R409" s="182"/>
      <c r="S409" s="182"/>
      <c r="T409" s="182"/>
      <c r="U409" s="182"/>
      <c r="V409" s="182"/>
      <c r="W409" s="182"/>
      <c r="X409" s="182"/>
    </row>
    <row r="410" spans="16:24" ht="12.75">
      <c r="P410" s="182"/>
      <c r="Q410" s="182"/>
      <c r="R410" s="182"/>
      <c r="S410" s="182"/>
      <c r="T410" s="182"/>
      <c r="U410" s="182"/>
      <c r="V410" s="182"/>
      <c r="W410" s="182"/>
      <c r="X410" s="182"/>
    </row>
    <row r="411" spans="16:24" ht="12.75">
      <c r="P411" s="182"/>
      <c r="Q411" s="182"/>
      <c r="R411" s="182"/>
      <c r="S411" s="182"/>
      <c r="T411" s="182"/>
      <c r="U411" s="182"/>
      <c r="V411" s="182"/>
      <c r="W411" s="182"/>
      <c r="X411" s="182"/>
    </row>
    <row r="412" spans="16:24" ht="12.75">
      <c r="P412" s="182"/>
      <c r="Q412" s="182"/>
      <c r="R412" s="182"/>
      <c r="S412" s="182"/>
      <c r="T412" s="182"/>
      <c r="U412" s="182"/>
      <c r="V412" s="182"/>
      <c r="W412" s="182"/>
      <c r="X412" s="182"/>
    </row>
    <row r="413" spans="16:24" ht="12.75">
      <c r="P413" s="182"/>
      <c r="Q413" s="182"/>
      <c r="R413" s="182"/>
      <c r="S413" s="182"/>
      <c r="T413" s="182"/>
      <c r="U413" s="182"/>
      <c r="V413" s="182"/>
      <c r="W413" s="182"/>
      <c r="X413" s="182"/>
    </row>
    <row r="414" spans="16:24" ht="12.75">
      <c r="P414" s="182"/>
      <c r="Q414" s="182"/>
      <c r="R414" s="182"/>
      <c r="S414" s="182"/>
      <c r="T414" s="182"/>
      <c r="U414" s="182"/>
      <c r="V414" s="182"/>
      <c r="W414" s="182"/>
      <c r="X414" s="182"/>
    </row>
    <row r="415" spans="16:24" ht="12.75">
      <c r="P415" s="182"/>
      <c r="Q415" s="182"/>
      <c r="R415" s="182"/>
      <c r="S415" s="182"/>
      <c r="T415" s="182"/>
      <c r="U415" s="182"/>
      <c r="V415" s="182"/>
      <c r="W415" s="182"/>
      <c r="X415" s="182"/>
    </row>
    <row r="416" spans="16:24" ht="12.75">
      <c r="P416" s="182"/>
      <c r="Q416" s="182"/>
      <c r="R416" s="182"/>
      <c r="S416" s="182"/>
      <c r="T416" s="182"/>
      <c r="U416" s="182"/>
      <c r="V416" s="182"/>
      <c r="W416" s="182"/>
      <c r="X416" s="182"/>
    </row>
    <row r="417" spans="16:24" ht="12.75">
      <c r="P417" s="182"/>
      <c r="Q417" s="182"/>
      <c r="R417" s="182"/>
      <c r="S417" s="182"/>
      <c r="T417" s="182"/>
      <c r="U417" s="182"/>
      <c r="V417" s="182"/>
      <c r="W417" s="182"/>
      <c r="X417" s="182"/>
    </row>
    <row r="418" spans="16:24" ht="12.75">
      <c r="P418" s="182"/>
      <c r="Q418" s="182"/>
      <c r="R418" s="182"/>
      <c r="S418" s="182"/>
      <c r="T418" s="182"/>
      <c r="U418" s="182"/>
      <c r="V418" s="182"/>
      <c r="W418" s="182"/>
      <c r="X418" s="182"/>
    </row>
    <row r="419" spans="16:24" ht="12.75">
      <c r="P419" s="182"/>
      <c r="Q419" s="182"/>
      <c r="R419" s="182"/>
      <c r="S419" s="182"/>
      <c r="T419" s="182"/>
      <c r="U419" s="182"/>
      <c r="V419" s="182"/>
      <c r="W419" s="182"/>
      <c r="X419" s="182"/>
    </row>
    <row r="420" spans="16:24" ht="12.75">
      <c r="P420" s="182"/>
      <c r="Q420" s="182"/>
      <c r="R420" s="182"/>
      <c r="S420" s="182"/>
      <c r="T420" s="182"/>
      <c r="U420" s="182"/>
      <c r="V420" s="182"/>
      <c r="W420" s="182"/>
      <c r="X420" s="182"/>
    </row>
    <row r="421" spans="16:24" ht="12.75">
      <c r="P421" s="182"/>
      <c r="Q421" s="182"/>
      <c r="R421" s="182"/>
      <c r="S421" s="182"/>
      <c r="T421" s="182"/>
      <c r="U421" s="182"/>
      <c r="V421" s="182"/>
      <c r="W421" s="182"/>
      <c r="X421" s="182"/>
    </row>
    <row r="422" spans="16:24" ht="12.75">
      <c r="P422" s="182"/>
      <c r="Q422" s="182"/>
      <c r="R422" s="182"/>
      <c r="S422" s="182"/>
      <c r="T422" s="182"/>
      <c r="U422" s="182"/>
      <c r="V422" s="182"/>
      <c r="W422" s="182"/>
      <c r="X422" s="182"/>
    </row>
    <row r="423" spans="16:24" ht="12.75">
      <c r="P423" s="182"/>
      <c r="Q423" s="182"/>
      <c r="R423" s="182"/>
      <c r="S423" s="182"/>
      <c r="T423" s="182"/>
      <c r="U423" s="182"/>
      <c r="V423" s="182"/>
      <c r="W423" s="182"/>
      <c r="X423" s="182"/>
    </row>
    <row r="424" spans="16:24" ht="12.75">
      <c r="P424" s="182"/>
      <c r="Q424" s="182"/>
      <c r="R424" s="182"/>
      <c r="S424" s="182"/>
      <c r="T424" s="182"/>
      <c r="U424" s="182"/>
      <c r="V424" s="182"/>
      <c r="W424" s="182"/>
      <c r="X424" s="182"/>
    </row>
    <row r="425" spans="16:24" ht="12.75">
      <c r="P425" s="182"/>
      <c r="Q425" s="182"/>
      <c r="R425" s="182"/>
      <c r="S425" s="182"/>
      <c r="T425" s="182"/>
      <c r="U425" s="182"/>
      <c r="V425" s="182"/>
      <c r="W425" s="182"/>
      <c r="X425" s="182"/>
    </row>
    <row r="426" spans="16:24" ht="12.75">
      <c r="P426" s="182"/>
      <c r="Q426" s="182"/>
      <c r="R426" s="182"/>
      <c r="S426" s="182"/>
      <c r="T426" s="182"/>
      <c r="U426" s="182"/>
      <c r="V426" s="182"/>
      <c r="W426" s="182"/>
      <c r="X426" s="182"/>
    </row>
    <row r="427" spans="16:24" ht="12.75">
      <c r="P427" s="182"/>
      <c r="Q427" s="182"/>
      <c r="R427" s="182"/>
      <c r="S427" s="182"/>
      <c r="T427" s="182"/>
      <c r="U427" s="182"/>
      <c r="V427" s="182"/>
      <c r="W427" s="182"/>
      <c r="X427" s="182"/>
    </row>
    <row r="428" spans="16:24" ht="12.75">
      <c r="P428" s="182"/>
      <c r="Q428" s="182"/>
      <c r="R428" s="182"/>
      <c r="S428" s="182"/>
      <c r="T428" s="182"/>
      <c r="U428" s="182"/>
      <c r="V428" s="182"/>
      <c r="W428" s="182"/>
      <c r="X428" s="182"/>
    </row>
    <row r="429" spans="16:24" ht="12.75">
      <c r="P429" s="182"/>
      <c r="Q429" s="182"/>
      <c r="R429" s="182"/>
      <c r="S429" s="182"/>
      <c r="T429" s="182"/>
      <c r="U429" s="182"/>
      <c r="V429" s="182"/>
      <c r="W429" s="182"/>
      <c r="X429" s="182"/>
    </row>
    <row r="430" spans="16:24" ht="12.75">
      <c r="P430" s="182"/>
      <c r="Q430" s="182"/>
      <c r="R430" s="182"/>
      <c r="S430" s="182"/>
      <c r="T430" s="182"/>
      <c r="U430" s="182"/>
      <c r="V430" s="182"/>
      <c r="W430" s="182"/>
      <c r="X430" s="182"/>
    </row>
    <row r="431" spans="16:24" ht="12.75">
      <c r="P431" s="182"/>
      <c r="Q431" s="182"/>
      <c r="R431" s="182"/>
      <c r="S431" s="182"/>
      <c r="T431" s="182"/>
      <c r="U431" s="182"/>
      <c r="V431" s="182"/>
      <c r="W431" s="182"/>
      <c r="X431" s="182"/>
    </row>
    <row r="432" spans="16:24" ht="12.75">
      <c r="P432" s="182"/>
      <c r="Q432" s="182"/>
      <c r="R432" s="182"/>
      <c r="S432" s="182"/>
      <c r="T432" s="182"/>
      <c r="U432" s="182"/>
      <c r="V432" s="182"/>
      <c r="W432" s="182"/>
      <c r="X432" s="182"/>
    </row>
    <row r="433" spans="16:24" ht="12.75">
      <c r="P433" s="182"/>
      <c r="Q433" s="182"/>
      <c r="R433" s="182"/>
      <c r="S433" s="182"/>
      <c r="T433" s="182"/>
      <c r="U433" s="182"/>
      <c r="V433" s="182"/>
      <c r="W433" s="182"/>
      <c r="X433" s="182"/>
    </row>
    <row r="434" spans="16:24" ht="12.75">
      <c r="P434" s="182"/>
      <c r="Q434" s="182"/>
      <c r="R434" s="182"/>
      <c r="S434" s="182"/>
      <c r="T434" s="182"/>
      <c r="U434" s="182"/>
      <c r="V434" s="182"/>
      <c r="W434" s="182"/>
      <c r="X434" s="182"/>
    </row>
    <row r="435" spans="16:24" ht="12.75">
      <c r="P435" s="182"/>
      <c r="Q435" s="182"/>
      <c r="R435" s="182"/>
      <c r="S435" s="182"/>
      <c r="T435" s="182"/>
      <c r="U435" s="182"/>
      <c r="V435" s="182"/>
      <c r="W435" s="182"/>
      <c r="X435" s="182"/>
    </row>
    <row r="436" spans="16:24" ht="12.75">
      <c r="P436" s="182"/>
      <c r="Q436" s="182"/>
      <c r="R436" s="182"/>
      <c r="S436" s="182"/>
      <c r="T436" s="182"/>
      <c r="U436" s="182"/>
      <c r="V436" s="182"/>
      <c r="W436" s="182"/>
      <c r="X436" s="182"/>
    </row>
    <row r="437" spans="16:24" ht="12.75">
      <c r="P437" s="182"/>
      <c r="Q437" s="182"/>
      <c r="R437" s="182"/>
      <c r="S437" s="182"/>
      <c r="T437" s="182"/>
      <c r="U437" s="182"/>
      <c r="V437" s="182"/>
      <c r="W437" s="182"/>
      <c r="X437" s="182"/>
    </row>
    <row r="438" spans="16:24" ht="12.75">
      <c r="P438" s="182"/>
      <c r="Q438" s="182"/>
      <c r="R438" s="182"/>
      <c r="S438" s="182"/>
      <c r="T438" s="182"/>
      <c r="U438" s="182"/>
      <c r="V438" s="182"/>
      <c r="W438" s="182"/>
      <c r="X438" s="182"/>
    </row>
    <row r="439" spans="16:24" ht="12.75">
      <c r="P439" s="182"/>
      <c r="Q439" s="182"/>
      <c r="R439" s="182"/>
      <c r="S439" s="182"/>
      <c r="T439" s="182"/>
      <c r="U439" s="182"/>
      <c r="V439" s="182"/>
      <c r="W439" s="182"/>
      <c r="X439" s="182"/>
    </row>
    <row r="440" spans="16:24" ht="12.75">
      <c r="P440" s="182"/>
      <c r="Q440" s="182"/>
      <c r="R440" s="182"/>
      <c r="S440" s="182"/>
      <c r="T440" s="182"/>
      <c r="U440" s="182"/>
      <c r="V440" s="182"/>
      <c r="W440" s="182"/>
      <c r="X440" s="182"/>
    </row>
    <row r="441" spans="16:24" ht="12.75">
      <c r="P441" s="182"/>
      <c r="Q441" s="182"/>
      <c r="R441" s="182"/>
      <c r="S441" s="182"/>
      <c r="T441" s="182"/>
      <c r="U441" s="182"/>
      <c r="V441" s="182"/>
      <c r="W441" s="182"/>
      <c r="X441" s="182"/>
    </row>
    <row r="442" spans="16:24" ht="12.75">
      <c r="P442" s="182"/>
      <c r="Q442" s="182"/>
      <c r="R442" s="182"/>
      <c r="S442" s="182"/>
      <c r="T442" s="182"/>
      <c r="U442" s="182"/>
      <c r="V442" s="182"/>
      <c r="W442" s="182"/>
      <c r="X442" s="182"/>
    </row>
    <row r="443" spans="16:24" ht="12.75">
      <c r="P443" s="182"/>
      <c r="Q443" s="182"/>
      <c r="R443" s="182"/>
      <c r="S443" s="182"/>
      <c r="T443" s="182"/>
      <c r="U443" s="182"/>
      <c r="V443" s="182"/>
      <c r="W443" s="182"/>
      <c r="X443" s="182"/>
    </row>
    <row r="444" spans="16:24" ht="12.75">
      <c r="P444" s="182"/>
      <c r="Q444" s="182"/>
      <c r="R444" s="182"/>
      <c r="S444" s="182"/>
      <c r="T444" s="182"/>
      <c r="U444" s="182"/>
      <c r="V444" s="182"/>
      <c r="W444" s="182"/>
      <c r="X444" s="182"/>
    </row>
    <row r="445" spans="16:24" ht="12.75">
      <c r="P445" s="182"/>
      <c r="Q445" s="182"/>
      <c r="R445" s="182"/>
      <c r="S445" s="182"/>
      <c r="T445" s="182"/>
      <c r="U445" s="182"/>
      <c r="V445" s="182"/>
      <c r="W445" s="182"/>
      <c r="X445" s="182"/>
    </row>
    <row r="446" spans="16:24" ht="12.75">
      <c r="P446" s="182"/>
      <c r="Q446" s="182"/>
      <c r="R446" s="182"/>
      <c r="S446" s="182"/>
      <c r="T446" s="182"/>
      <c r="U446" s="182"/>
      <c r="V446" s="182"/>
      <c r="W446" s="182"/>
      <c r="X446" s="182"/>
    </row>
    <row r="447" spans="16:24" ht="12.75">
      <c r="P447" s="182"/>
      <c r="Q447" s="182"/>
      <c r="R447" s="182"/>
      <c r="S447" s="182"/>
      <c r="T447" s="182"/>
      <c r="U447" s="182"/>
      <c r="V447" s="182"/>
      <c r="W447" s="182"/>
      <c r="X447" s="182"/>
    </row>
    <row r="448" spans="16:24" ht="12.75">
      <c r="P448" s="182"/>
      <c r="Q448" s="182"/>
      <c r="R448" s="182"/>
      <c r="S448" s="182"/>
      <c r="T448" s="182"/>
      <c r="U448" s="182"/>
      <c r="V448" s="182"/>
      <c r="W448" s="182"/>
      <c r="X448" s="182"/>
    </row>
    <row r="449" spans="16:24" ht="12.75">
      <c r="P449" s="182"/>
      <c r="Q449" s="182"/>
      <c r="R449" s="182"/>
      <c r="S449" s="182"/>
      <c r="T449" s="182"/>
      <c r="U449" s="182"/>
      <c r="V449" s="182"/>
      <c r="W449" s="182"/>
      <c r="X449" s="182"/>
    </row>
    <row r="450" spans="16:24" ht="12.75">
      <c r="P450" s="182"/>
      <c r="Q450" s="182"/>
      <c r="R450" s="182"/>
      <c r="S450" s="182"/>
      <c r="T450" s="182"/>
      <c r="U450" s="182"/>
      <c r="V450" s="182"/>
      <c r="W450" s="182"/>
      <c r="X450" s="182"/>
    </row>
    <row r="451" spans="16:24" ht="12.75">
      <c r="P451" s="182"/>
      <c r="Q451" s="182"/>
      <c r="R451" s="182"/>
      <c r="S451" s="182"/>
      <c r="T451" s="182"/>
      <c r="U451" s="182"/>
      <c r="V451" s="182"/>
      <c r="W451" s="182"/>
      <c r="X451" s="182"/>
    </row>
    <row r="452" spans="16:24" ht="12.75">
      <c r="P452" s="182"/>
      <c r="Q452" s="182"/>
      <c r="R452" s="182"/>
      <c r="S452" s="182"/>
      <c r="T452" s="182"/>
      <c r="U452" s="182"/>
      <c r="V452" s="182"/>
      <c r="W452" s="182"/>
      <c r="X452" s="182"/>
    </row>
    <row r="453" spans="16:24" ht="12.75">
      <c r="P453" s="182"/>
      <c r="Q453" s="182"/>
      <c r="R453" s="182"/>
      <c r="S453" s="182"/>
      <c r="T453" s="182"/>
      <c r="U453" s="182"/>
      <c r="V453" s="182"/>
      <c r="W453" s="182"/>
      <c r="X453" s="182"/>
    </row>
    <row r="454" spans="16:24" ht="12.75">
      <c r="P454" s="182"/>
      <c r="Q454" s="182"/>
      <c r="R454" s="182"/>
      <c r="S454" s="182"/>
      <c r="T454" s="182"/>
      <c r="U454" s="182"/>
      <c r="V454" s="182"/>
      <c r="W454" s="182"/>
      <c r="X454" s="182"/>
    </row>
    <row r="455" spans="16:24" ht="12.75">
      <c r="P455" s="182"/>
      <c r="Q455" s="182"/>
      <c r="R455" s="182"/>
      <c r="S455" s="182"/>
      <c r="T455" s="182"/>
      <c r="U455" s="182"/>
      <c r="V455" s="182"/>
      <c r="W455" s="182"/>
      <c r="X455" s="182"/>
    </row>
    <row r="456" spans="16:24" ht="12.75">
      <c r="P456" s="182"/>
      <c r="Q456" s="182"/>
      <c r="R456" s="182"/>
      <c r="S456" s="182"/>
      <c r="T456" s="182"/>
      <c r="U456" s="182"/>
      <c r="V456" s="182"/>
      <c r="W456" s="182"/>
      <c r="X456" s="182"/>
    </row>
    <row r="457" spans="16:24" ht="12.75">
      <c r="P457" s="182"/>
      <c r="Q457" s="182"/>
      <c r="R457" s="182"/>
      <c r="S457" s="182"/>
      <c r="T457" s="182"/>
      <c r="U457" s="182"/>
      <c r="V457" s="182"/>
      <c r="W457" s="182"/>
      <c r="X457" s="182"/>
    </row>
    <row r="458" spans="16:24" ht="12.75">
      <c r="P458" s="182"/>
      <c r="Q458" s="182"/>
      <c r="R458" s="182"/>
      <c r="S458" s="182"/>
      <c r="T458" s="182"/>
      <c r="U458" s="182"/>
      <c r="V458" s="182"/>
      <c r="W458" s="182"/>
      <c r="X458" s="182"/>
    </row>
    <row r="459" spans="16:24" ht="12.75">
      <c r="P459" s="182"/>
      <c r="Q459" s="182"/>
      <c r="R459" s="182"/>
      <c r="S459" s="182"/>
      <c r="T459" s="182"/>
      <c r="U459" s="182"/>
      <c r="V459" s="182"/>
      <c r="W459" s="182"/>
      <c r="X459" s="182"/>
    </row>
    <row r="460" spans="16:24" ht="12.75">
      <c r="P460" s="182"/>
      <c r="Q460" s="182"/>
      <c r="R460" s="182"/>
      <c r="S460" s="182"/>
      <c r="T460" s="182"/>
      <c r="U460" s="182"/>
      <c r="V460" s="182"/>
      <c r="W460" s="182"/>
      <c r="X460" s="182"/>
    </row>
    <row r="461" spans="16:24" ht="12.75">
      <c r="P461" s="182"/>
      <c r="Q461" s="182"/>
      <c r="R461" s="182"/>
      <c r="S461" s="182"/>
      <c r="T461" s="182"/>
      <c r="U461" s="182"/>
      <c r="V461" s="182"/>
      <c r="W461" s="182"/>
      <c r="X461" s="182"/>
    </row>
    <row r="462" spans="16:24" ht="12.75">
      <c r="P462" s="182"/>
      <c r="Q462" s="182"/>
      <c r="R462" s="182"/>
      <c r="S462" s="182"/>
      <c r="T462" s="182"/>
      <c r="U462" s="182"/>
      <c r="V462" s="182"/>
      <c r="W462" s="182"/>
      <c r="X462" s="182"/>
    </row>
    <row r="463" spans="16:24" ht="12.75">
      <c r="P463" s="182"/>
      <c r="Q463" s="182"/>
      <c r="R463" s="182"/>
      <c r="S463" s="182"/>
      <c r="T463" s="182"/>
      <c r="U463" s="182"/>
      <c r="V463" s="182"/>
      <c r="W463" s="182"/>
      <c r="X463" s="182"/>
    </row>
    <row r="464" spans="16:24" ht="12.75">
      <c r="P464" s="182"/>
      <c r="Q464" s="182"/>
      <c r="R464" s="182"/>
      <c r="S464" s="182"/>
      <c r="T464" s="182"/>
      <c r="U464" s="182"/>
      <c r="V464" s="182"/>
      <c r="W464" s="182"/>
      <c r="X464" s="182"/>
    </row>
    <row r="465" spans="16:24" ht="12.75">
      <c r="P465" s="182"/>
      <c r="Q465" s="182"/>
      <c r="R465" s="182"/>
      <c r="S465" s="182"/>
      <c r="T465" s="182"/>
      <c r="U465" s="182"/>
      <c r="V465" s="182"/>
      <c r="W465" s="182"/>
      <c r="X465" s="182"/>
    </row>
    <row r="466" spans="16:24" ht="12.75">
      <c r="P466" s="182"/>
      <c r="Q466" s="182"/>
      <c r="R466" s="182"/>
      <c r="S466" s="182"/>
      <c r="T466" s="182"/>
      <c r="U466" s="182"/>
      <c r="V466" s="182"/>
      <c r="W466" s="182"/>
      <c r="X466" s="182"/>
    </row>
    <row r="467" spans="16:24" ht="12.75">
      <c r="P467" s="182"/>
      <c r="Q467" s="182"/>
      <c r="R467" s="182"/>
      <c r="S467" s="182"/>
      <c r="T467" s="182"/>
      <c r="U467" s="182"/>
      <c r="V467" s="182"/>
      <c r="W467" s="182"/>
      <c r="X467" s="182"/>
    </row>
    <row r="468" spans="16:24" ht="12.75">
      <c r="P468" s="182"/>
      <c r="Q468" s="182"/>
      <c r="R468" s="182"/>
      <c r="S468" s="182"/>
      <c r="T468" s="182"/>
      <c r="U468" s="182"/>
      <c r="V468" s="182"/>
      <c r="W468" s="182"/>
      <c r="X468" s="182"/>
    </row>
    <row r="469" spans="16:24" ht="12.75">
      <c r="P469" s="182"/>
      <c r="Q469" s="182"/>
      <c r="R469" s="182"/>
      <c r="S469" s="182"/>
      <c r="T469" s="182"/>
      <c r="U469" s="182"/>
      <c r="V469" s="182"/>
      <c r="W469" s="182"/>
      <c r="X469" s="182"/>
    </row>
    <row r="470" spans="16:24" ht="12.75">
      <c r="P470" s="182"/>
      <c r="Q470" s="182"/>
      <c r="R470" s="182"/>
      <c r="S470" s="182"/>
      <c r="T470" s="182"/>
      <c r="U470" s="182"/>
      <c r="V470" s="182"/>
      <c r="W470" s="182"/>
      <c r="X470" s="182"/>
    </row>
    <row r="471" spans="16:24" ht="12.75">
      <c r="P471" s="182"/>
      <c r="Q471" s="182"/>
      <c r="R471" s="182"/>
      <c r="S471" s="182"/>
      <c r="T471" s="182"/>
      <c r="U471" s="182"/>
      <c r="V471" s="182"/>
      <c r="W471" s="182"/>
      <c r="X471" s="182"/>
    </row>
    <row r="472" spans="16:24" ht="12.75">
      <c r="P472" s="182"/>
      <c r="Q472" s="182"/>
      <c r="R472" s="182"/>
      <c r="S472" s="182"/>
      <c r="T472" s="182"/>
      <c r="U472" s="182"/>
      <c r="V472" s="182"/>
      <c r="W472" s="182"/>
      <c r="X472" s="182"/>
    </row>
    <row r="473" spans="16:24" ht="12.75">
      <c r="P473" s="182"/>
      <c r="Q473" s="182"/>
      <c r="R473" s="182"/>
      <c r="S473" s="182"/>
      <c r="T473" s="182"/>
      <c r="U473" s="182"/>
      <c r="V473" s="182"/>
      <c r="W473" s="182"/>
      <c r="X473" s="182"/>
    </row>
    <row r="474" spans="16:24" ht="12.75">
      <c r="P474" s="182"/>
      <c r="Q474" s="182"/>
      <c r="R474" s="182"/>
      <c r="S474" s="182"/>
      <c r="T474" s="182"/>
      <c r="U474" s="182"/>
      <c r="V474" s="182"/>
      <c r="W474" s="182"/>
      <c r="X474" s="182"/>
    </row>
    <row r="475" spans="16:24" ht="12.75">
      <c r="P475" s="182"/>
      <c r="Q475" s="182"/>
      <c r="R475" s="182"/>
      <c r="S475" s="182"/>
      <c r="T475" s="182"/>
      <c r="U475" s="182"/>
      <c r="V475" s="182"/>
      <c r="W475" s="182"/>
      <c r="X475" s="182"/>
    </row>
    <row r="476" spans="16:24" ht="12.75">
      <c r="P476" s="182"/>
      <c r="Q476" s="182"/>
      <c r="R476" s="182"/>
      <c r="S476" s="182"/>
      <c r="T476" s="182"/>
      <c r="U476" s="182"/>
      <c r="V476" s="182"/>
      <c r="W476" s="182"/>
      <c r="X476" s="182"/>
    </row>
    <row r="477" spans="16:24" ht="12.75">
      <c r="P477" s="182"/>
      <c r="Q477" s="182"/>
      <c r="R477" s="182"/>
      <c r="S477" s="182"/>
      <c r="T477" s="182"/>
      <c r="U477" s="182"/>
      <c r="V477" s="182"/>
      <c r="W477" s="182"/>
      <c r="X477" s="182"/>
    </row>
    <row r="478" spans="16:24" ht="12.75">
      <c r="P478" s="182"/>
      <c r="Q478" s="182"/>
      <c r="R478" s="182"/>
      <c r="S478" s="182"/>
      <c r="T478" s="182"/>
      <c r="U478" s="182"/>
      <c r="V478" s="182"/>
      <c r="W478" s="182"/>
      <c r="X478" s="182"/>
    </row>
    <row r="479" spans="16:24" ht="12.75">
      <c r="P479" s="182"/>
      <c r="Q479" s="182"/>
      <c r="R479" s="182"/>
      <c r="S479" s="182"/>
      <c r="T479" s="182"/>
      <c r="U479" s="182"/>
      <c r="V479" s="182"/>
      <c r="W479" s="182"/>
      <c r="X479" s="182"/>
    </row>
    <row r="480" spans="16:24" ht="12.75">
      <c r="P480" s="182"/>
      <c r="Q480" s="182"/>
      <c r="R480" s="182"/>
      <c r="S480" s="182"/>
      <c r="T480" s="182"/>
      <c r="U480" s="182"/>
      <c r="V480" s="182"/>
      <c r="W480" s="182"/>
      <c r="X480" s="182"/>
    </row>
    <row r="481" spans="16:24" ht="12.75">
      <c r="P481" s="182"/>
      <c r="Q481" s="182"/>
      <c r="R481" s="182"/>
      <c r="S481" s="182"/>
      <c r="T481" s="182"/>
      <c r="U481" s="182"/>
      <c r="V481" s="182"/>
      <c r="W481" s="182"/>
      <c r="X481" s="182"/>
    </row>
    <row r="482" spans="16:24" ht="12.75">
      <c r="P482" s="182"/>
      <c r="Q482" s="182"/>
      <c r="R482" s="182"/>
      <c r="S482" s="182"/>
      <c r="T482" s="182"/>
      <c r="U482" s="182"/>
      <c r="V482" s="182"/>
      <c r="W482" s="182"/>
      <c r="X482" s="182"/>
    </row>
    <row r="483" spans="16:24" ht="12.75">
      <c r="P483" s="182"/>
      <c r="Q483" s="182"/>
      <c r="R483" s="182"/>
      <c r="S483" s="182"/>
      <c r="T483" s="182"/>
      <c r="U483" s="182"/>
      <c r="V483" s="182"/>
      <c r="W483" s="182"/>
      <c r="X483" s="182"/>
    </row>
    <row r="484" spans="16:24" ht="12.75">
      <c r="P484" s="182"/>
      <c r="Q484" s="182"/>
      <c r="R484" s="182"/>
      <c r="S484" s="182"/>
      <c r="T484" s="182"/>
      <c r="U484" s="182"/>
      <c r="V484" s="182"/>
      <c r="W484" s="182"/>
      <c r="X484" s="182"/>
    </row>
    <row r="485" spans="16:24" ht="12.75">
      <c r="P485" s="182"/>
      <c r="Q485" s="182"/>
      <c r="R485" s="182"/>
      <c r="S485" s="182"/>
      <c r="T485" s="182"/>
      <c r="U485" s="182"/>
      <c r="V485" s="182"/>
      <c r="W485" s="182"/>
      <c r="X485" s="182"/>
    </row>
    <row r="486" spans="16:24" ht="12.75">
      <c r="P486" s="182"/>
      <c r="Q486" s="182"/>
      <c r="R486" s="182"/>
      <c r="S486" s="182"/>
      <c r="T486" s="182"/>
      <c r="U486" s="182"/>
      <c r="V486" s="182"/>
      <c r="W486" s="182"/>
      <c r="X486" s="182"/>
    </row>
    <row r="487" spans="16:24" ht="12.75">
      <c r="P487" s="182"/>
      <c r="Q487" s="182"/>
      <c r="R487" s="182"/>
      <c r="S487" s="182"/>
      <c r="T487" s="182"/>
      <c r="U487" s="182"/>
      <c r="V487" s="182"/>
      <c r="W487" s="182"/>
      <c r="X487" s="182"/>
    </row>
    <row r="488" spans="16:24" ht="12.75">
      <c r="P488" s="182"/>
      <c r="Q488" s="182"/>
      <c r="R488" s="182"/>
      <c r="S488" s="182"/>
      <c r="T488" s="182"/>
      <c r="U488" s="182"/>
      <c r="V488" s="182"/>
      <c r="W488" s="182"/>
      <c r="X488" s="182"/>
    </row>
    <row r="489" spans="16:24" ht="12.75">
      <c r="P489" s="182"/>
      <c r="Q489" s="182"/>
      <c r="R489" s="182"/>
      <c r="S489" s="182"/>
      <c r="T489" s="182"/>
      <c r="U489" s="182"/>
      <c r="V489" s="182"/>
      <c r="W489" s="182"/>
      <c r="X489" s="182"/>
    </row>
    <row r="490" spans="16:24" ht="12.75">
      <c r="P490" s="182"/>
      <c r="Q490" s="182"/>
      <c r="R490" s="182"/>
      <c r="S490" s="182"/>
      <c r="T490" s="182"/>
      <c r="U490" s="182"/>
      <c r="V490" s="182"/>
      <c r="W490" s="182"/>
      <c r="X490" s="182"/>
    </row>
    <row r="491" spans="16:24" ht="12.75">
      <c r="P491" s="182"/>
      <c r="Q491" s="182"/>
      <c r="R491" s="182"/>
      <c r="S491" s="182"/>
      <c r="T491" s="182"/>
      <c r="U491" s="182"/>
      <c r="V491" s="182"/>
      <c r="W491" s="182"/>
      <c r="X491" s="182"/>
    </row>
    <row r="492" spans="16:24" ht="12.75">
      <c r="P492" s="182"/>
      <c r="Q492" s="182"/>
      <c r="R492" s="182"/>
      <c r="S492" s="182"/>
      <c r="T492" s="182"/>
      <c r="U492" s="182"/>
      <c r="V492" s="182"/>
      <c r="W492" s="182"/>
      <c r="X492" s="182"/>
    </row>
    <row r="493" spans="16:24" ht="12.75">
      <c r="P493" s="182"/>
      <c r="Q493" s="182"/>
      <c r="R493" s="182"/>
      <c r="S493" s="182"/>
      <c r="T493" s="182"/>
      <c r="U493" s="182"/>
      <c r="V493" s="182"/>
      <c r="W493" s="182"/>
      <c r="X493" s="182"/>
    </row>
    <row r="494" spans="16:24" ht="12.75">
      <c r="P494" s="182"/>
      <c r="Q494" s="182"/>
      <c r="R494" s="182"/>
      <c r="S494" s="182"/>
      <c r="T494" s="182"/>
      <c r="U494" s="182"/>
      <c r="V494" s="182"/>
      <c r="W494" s="182"/>
      <c r="X494" s="182"/>
    </row>
    <row r="495" spans="16:24" ht="12.75">
      <c r="P495" s="182"/>
      <c r="Q495" s="182"/>
      <c r="R495" s="182"/>
      <c r="S495" s="182"/>
      <c r="T495" s="182"/>
      <c r="U495" s="182"/>
      <c r="V495" s="182"/>
      <c r="W495" s="182"/>
      <c r="X495" s="182"/>
    </row>
    <row r="496" spans="16:24" ht="12.75">
      <c r="P496" s="182"/>
      <c r="Q496" s="182"/>
      <c r="R496" s="182"/>
      <c r="S496" s="182"/>
      <c r="T496" s="182"/>
      <c r="U496" s="182"/>
      <c r="V496" s="182"/>
      <c r="W496" s="182"/>
      <c r="X496" s="182"/>
    </row>
    <row r="497" spans="16:24" ht="12.75">
      <c r="P497" s="182"/>
      <c r="Q497" s="182"/>
      <c r="R497" s="182"/>
      <c r="S497" s="182"/>
      <c r="T497" s="182"/>
      <c r="U497" s="182"/>
      <c r="V497" s="182"/>
      <c r="W497" s="182"/>
      <c r="X497" s="182"/>
    </row>
    <row r="498" spans="16:24" ht="12.75">
      <c r="P498" s="182"/>
      <c r="Q498" s="182"/>
      <c r="R498" s="182"/>
      <c r="S498" s="182"/>
      <c r="T498" s="182"/>
      <c r="U498" s="182"/>
      <c r="V498" s="182"/>
      <c r="W498" s="182"/>
      <c r="X498" s="182"/>
    </row>
    <row r="499" spans="16:24" ht="12.75">
      <c r="P499" s="182"/>
      <c r="Q499" s="182"/>
      <c r="R499" s="182"/>
      <c r="S499" s="182"/>
      <c r="T499" s="182"/>
      <c r="U499" s="182"/>
      <c r="V499" s="182"/>
      <c r="W499" s="182"/>
      <c r="X499" s="182"/>
    </row>
    <row r="500" spans="16:24" ht="12.75">
      <c r="P500" s="182"/>
      <c r="Q500" s="182"/>
      <c r="R500" s="182"/>
      <c r="S500" s="182"/>
      <c r="T500" s="182"/>
      <c r="U500" s="182"/>
      <c r="V500" s="182"/>
      <c r="W500" s="182"/>
      <c r="X500" s="182"/>
    </row>
    <row r="501" spans="16:24" ht="12.75">
      <c r="P501" s="182"/>
      <c r="Q501" s="182"/>
      <c r="R501" s="182"/>
      <c r="S501" s="182"/>
      <c r="T501" s="182"/>
      <c r="U501" s="182"/>
      <c r="V501" s="182"/>
      <c r="W501" s="182"/>
      <c r="X501" s="182"/>
    </row>
    <row r="502" spans="16:24" ht="12.75">
      <c r="P502" s="182"/>
      <c r="Q502" s="182"/>
      <c r="R502" s="182"/>
      <c r="S502" s="182"/>
      <c r="T502" s="182"/>
      <c r="U502" s="182"/>
      <c r="V502" s="182"/>
      <c r="W502" s="182"/>
      <c r="X502" s="182"/>
    </row>
    <row r="503" spans="16:24" ht="12.75">
      <c r="P503" s="182"/>
      <c r="Q503" s="182"/>
      <c r="R503" s="182"/>
      <c r="S503" s="182"/>
      <c r="T503" s="182"/>
      <c r="U503" s="182"/>
      <c r="V503" s="182"/>
      <c r="W503" s="182"/>
      <c r="X503" s="182"/>
    </row>
    <row r="504" spans="16:24" ht="12.75">
      <c r="P504" s="182"/>
      <c r="Q504" s="182"/>
      <c r="R504" s="182"/>
      <c r="S504" s="182"/>
      <c r="T504" s="182"/>
      <c r="U504" s="182"/>
      <c r="V504" s="182"/>
      <c r="W504" s="182"/>
      <c r="X504" s="182"/>
    </row>
    <row r="505" spans="16:24" ht="12.75">
      <c r="P505" s="182"/>
      <c r="Q505" s="182"/>
      <c r="R505" s="182"/>
      <c r="S505" s="182"/>
      <c r="T505" s="182"/>
      <c r="U505" s="182"/>
      <c r="V505" s="182"/>
      <c r="W505" s="182"/>
      <c r="X505" s="182"/>
    </row>
    <row r="506" spans="16:24" ht="12.75">
      <c r="P506" s="182"/>
      <c r="Q506" s="182"/>
      <c r="R506" s="182"/>
      <c r="S506" s="182"/>
      <c r="T506" s="182"/>
      <c r="U506" s="182"/>
      <c r="V506" s="182"/>
      <c r="W506" s="182"/>
      <c r="X506" s="182"/>
    </row>
    <row r="507" spans="16:24" ht="12.75">
      <c r="P507" s="182"/>
      <c r="Q507" s="182"/>
      <c r="R507" s="182"/>
      <c r="S507" s="182"/>
      <c r="T507" s="182"/>
      <c r="U507" s="182"/>
      <c r="V507" s="182"/>
      <c r="W507" s="182"/>
      <c r="X507" s="182"/>
    </row>
    <row r="508" spans="16:24" ht="12.75">
      <c r="P508" s="182"/>
      <c r="Q508" s="182"/>
      <c r="R508" s="182"/>
      <c r="S508" s="182"/>
      <c r="T508" s="182"/>
      <c r="U508" s="182"/>
      <c r="V508" s="182"/>
      <c r="W508" s="182"/>
      <c r="X508" s="182"/>
    </row>
    <row r="509" spans="16:24" ht="12.75">
      <c r="P509" s="182"/>
      <c r="Q509" s="182"/>
      <c r="R509" s="182"/>
      <c r="S509" s="182"/>
      <c r="T509" s="182"/>
      <c r="U509" s="182"/>
      <c r="V509" s="182"/>
      <c r="W509" s="182"/>
      <c r="X509" s="182"/>
    </row>
    <row r="510" spans="16:24" ht="12.75">
      <c r="P510" s="182"/>
      <c r="Q510" s="182"/>
      <c r="R510" s="182"/>
      <c r="S510" s="182"/>
      <c r="T510" s="182"/>
      <c r="U510" s="182"/>
      <c r="V510" s="182"/>
      <c r="W510" s="182"/>
      <c r="X510" s="182"/>
    </row>
    <row r="511" spans="16:24" ht="12.75">
      <c r="P511" s="182"/>
      <c r="Q511" s="182"/>
      <c r="R511" s="182"/>
      <c r="S511" s="182"/>
      <c r="T511" s="182"/>
      <c r="U511" s="182"/>
      <c r="V511" s="182"/>
      <c r="W511" s="182"/>
      <c r="X511" s="182"/>
    </row>
    <row r="512" spans="16:24" ht="12.75">
      <c r="P512" s="182"/>
      <c r="Q512" s="182"/>
      <c r="R512" s="182"/>
      <c r="S512" s="182"/>
      <c r="T512" s="182"/>
      <c r="U512" s="182"/>
      <c r="V512" s="182"/>
      <c r="W512" s="182"/>
      <c r="X512" s="182"/>
    </row>
    <row r="513" spans="16:24" ht="12.75">
      <c r="P513" s="182"/>
      <c r="Q513" s="182"/>
      <c r="R513" s="182"/>
      <c r="S513" s="182"/>
      <c r="T513" s="182"/>
      <c r="U513" s="182"/>
      <c r="V513" s="182"/>
      <c r="W513" s="182"/>
      <c r="X513" s="182"/>
    </row>
    <row r="514" spans="16:24" ht="12.75">
      <c r="P514" s="182"/>
      <c r="Q514" s="182"/>
      <c r="R514" s="182"/>
      <c r="S514" s="182"/>
      <c r="T514" s="182"/>
      <c r="U514" s="182"/>
      <c r="V514" s="182"/>
      <c r="W514" s="182"/>
      <c r="X514" s="182"/>
    </row>
    <row r="515" spans="16:24" ht="12.75">
      <c r="P515" s="182"/>
      <c r="Q515" s="182"/>
      <c r="R515" s="182"/>
      <c r="S515" s="182"/>
      <c r="T515" s="182"/>
      <c r="U515" s="182"/>
      <c r="V515" s="182"/>
      <c r="W515" s="182"/>
      <c r="X515" s="182"/>
    </row>
    <row r="516" spans="16:24" ht="12.75">
      <c r="P516" s="182"/>
      <c r="Q516" s="182"/>
      <c r="R516" s="182"/>
      <c r="S516" s="182"/>
      <c r="T516" s="182"/>
      <c r="U516" s="182"/>
      <c r="V516" s="182"/>
      <c r="W516" s="182"/>
      <c r="X516" s="182"/>
    </row>
    <row r="517" spans="16:24" ht="12.75">
      <c r="P517" s="182"/>
      <c r="Q517" s="182"/>
      <c r="R517" s="182"/>
      <c r="S517" s="182"/>
      <c r="T517" s="182"/>
      <c r="U517" s="182"/>
      <c r="V517" s="182"/>
      <c r="W517" s="182"/>
      <c r="X517" s="182"/>
    </row>
    <row r="518" spans="16:24" ht="12.75">
      <c r="P518" s="182"/>
      <c r="Q518" s="182"/>
      <c r="R518" s="182"/>
      <c r="S518" s="182"/>
      <c r="T518" s="182"/>
      <c r="U518" s="182"/>
      <c r="V518" s="182"/>
      <c r="W518" s="182"/>
      <c r="X518" s="182"/>
    </row>
    <row r="519" spans="16:24" ht="12.75">
      <c r="P519" s="182"/>
      <c r="Q519" s="182"/>
      <c r="R519" s="182"/>
      <c r="S519" s="182"/>
      <c r="T519" s="182"/>
      <c r="U519" s="182"/>
      <c r="V519" s="182"/>
      <c r="W519" s="182"/>
      <c r="X519" s="182"/>
    </row>
    <row r="520" spans="16:24" ht="12.75">
      <c r="P520" s="182"/>
      <c r="Q520" s="182"/>
      <c r="R520" s="182"/>
      <c r="S520" s="182"/>
      <c r="T520" s="182"/>
      <c r="U520" s="182"/>
      <c r="V520" s="182"/>
      <c r="W520" s="182"/>
      <c r="X520" s="182"/>
    </row>
    <row r="521" spans="16:24" ht="12.75">
      <c r="P521" s="182"/>
      <c r="Q521" s="182"/>
      <c r="R521" s="182"/>
      <c r="S521" s="182"/>
      <c r="T521" s="182"/>
      <c r="U521" s="182"/>
      <c r="V521" s="182"/>
      <c r="W521" s="182"/>
      <c r="X521" s="182"/>
    </row>
    <row r="522" spans="16:24" ht="12.75">
      <c r="P522" s="182"/>
      <c r="Q522" s="182"/>
      <c r="R522" s="182"/>
      <c r="S522" s="182"/>
      <c r="T522" s="182"/>
      <c r="U522" s="182"/>
      <c r="V522" s="182"/>
      <c r="W522" s="182"/>
      <c r="X522" s="182"/>
    </row>
    <row r="523" spans="16:24" ht="12.75">
      <c r="P523" s="182"/>
      <c r="Q523" s="182"/>
      <c r="R523" s="182"/>
      <c r="S523" s="182"/>
      <c r="T523" s="182"/>
      <c r="U523" s="182"/>
      <c r="V523" s="182"/>
      <c r="W523" s="182"/>
      <c r="X523" s="182"/>
    </row>
    <row r="524" spans="16:24" ht="12.75">
      <c r="P524" s="182"/>
      <c r="Q524" s="182"/>
      <c r="R524" s="182"/>
      <c r="S524" s="182"/>
      <c r="T524" s="182"/>
      <c r="U524" s="182"/>
      <c r="V524" s="182"/>
      <c r="W524" s="182"/>
      <c r="X524" s="182"/>
    </row>
    <row r="525" spans="16:24" ht="12.75">
      <c r="P525" s="182"/>
      <c r="Q525" s="182"/>
      <c r="R525" s="182"/>
      <c r="S525" s="182"/>
      <c r="T525" s="182"/>
      <c r="U525" s="182"/>
      <c r="V525" s="182"/>
      <c r="W525" s="182"/>
      <c r="X525" s="182"/>
    </row>
    <row r="526" spans="16:24" ht="12.75">
      <c r="P526" s="182"/>
      <c r="Q526" s="182"/>
      <c r="R526" s="182"/>
      <c r="S526" s="182"/>
      <c r="T526" s="182"/>
      <c r="U526" s="182"/>
      <c r="V526" s="182"/>
      <c r="W526" s="182"/>
      <c r="X526" s="182"/>
    </row>
    <row r="527" spans="16:24" ht="12.75">
      <c r="P527" s="182"/>
      <c r="Q527" s="182"/>
      <c r="R527" s="182"/>
      <c r="S527" s="182"/>
      <c r="T527" s="182"/>
      <c r="U527" s="182"/>
      <c r="V527" s="182"/>
      <c r="W527" s="182"/>
      <c r="X527" s="182"/>
    </row>
    <row r="528" spans="16:24" ht="12.75">
      <c r="P528" s="182"/>
      <c r="Q528" s="182"/>
      <c r="R528" s="182"/>
      <c r="S528" s="182"/>
      <c r="T528" s="182"/>
      <c r="U528" s="182"/>
      <c r="V528" s="182"/>
      <c r="W528" s="182"/>
      <c r="X528" s="182"/>
    </row>
    <row r="529" spans="16:24" ht="12.75">
      <c r="P529" s="182"/>
      <c r="Q529" s="182"/>
      <c r="R529" s="182"/>
      <c r="S529" s="182"/>
      <c r="T529" s="182"/>
      <c r="U529" s="182"/>
      <c r="V529" s="182"/>
      <c r="W529" s="182"/>
      <c r="X529" s="182"/>
    </row>
    <row r="530" spans="16:24" ht="12.75">
      <c r="P530" s="182"/>
      <c r="Q530" s="182"/>
      <c r="R530" s="182"/>
      <c r="S530" s="182"/>
      <c r="T530" s="182"/>
      <c r="U530" s="182"/>
      <c r="V530" s="182"/>
      <c r="W530" s="182"/>
      <c r="X530" s="182"/>
    </row>
    <row r="531" spans="16:24" ht="12.75">
      <c r="P531" s="182"/>
      <c r="Q531" s="182"/>
      <c r="R531" s="182"/>
      <c r="S531" s="182"/>
      <c r="T531" s="182"/>
      <c r="U531" s="182"/>
      <c r="V531" s="182"/>
      <c r="W531" s="182"/>
      <c r="X531" s="182"/>
    </row>
    <row r="532" spans="16:24" ht="12.75">
      <c r="P532" s="182"/>
      <c r="Q532" s="182"/>
      <c r="R532" s="182"/>
      <c r="S532" s="182"/>
      <c r="T532" s="182"/>
      <c r="U532" s="182"/>
      <c r="V532" s="182"/>
      <c r="W532" s="182"/>
      <c r="X532" s="182"/>
    </row>
    <row r="533" spans="16:24" ht="12.75">
      <c r="P533" s="182"/>
      <c r="Q533" s="182"/>
      <c r="R533" s="182"/>
      <c r="S533" s="182"/>
      <c r="T533" s="182"/>
      <c r="U533" s="182"/>
      <c r="V533" s="182"/>
      <c r="W533" s="182"/>
      <c r="X533" s="182"/>
    </row>
    <row r="534" spans="16:24" ht="12.75">
      <c r="P534" s="182"/>
      <c r="Q534" s="182"/>
      <c r="R534" s="182"/>
      <c r="S534" s="182"/>
      <c r="T534" s="182"/>
      <c r="U534" s="182"/>
      <c r="V534" s="182"/>
      <c r="W534" s="182"/>
      <c r="X534" s="182"/>
    </row>
    <row r="535" spans="16:24" ht="12.75">
      <c r="P535" s="182"/>
      <c r="Q535" s="182"/>
      <c r="R535" s="182"/>
      <c r="S535" s="182"/>
      <c r="T535" s="182"/>
      <c r="U535" s="182"/>
      <c r="V535" s="182"/>
      <c r="W535" s="182"/>
      <c r="X535" s="182"/>
    </row>
    <row r="536" spans="16:24" ht="12.75">
      <c r="P536" s="182"/>
      <c r="Q536" s="182"/>
      <c r="R536" s="182"/>
      <c r="S536" s="182"/>
      <c r="T536" s="182"/>
      <c r="U536" s="182"/>
      <c r="V536" s="182"/>
      <c r="W536" s="182"/>
      <c r="X536" s="182"/>
    </row>
    <row r="537" spans="16:24" ht="12.75">
      <c r="P537" s="182"/>
      <c r="Q537" s="182"/>
      <c r="R537" s="182"/>
      <c r="S537" s="182"/>
      <c r="T537" s="182"/>
      <c r="U537" s="182"/>
      <c r="V537" s="182"/>
      <c r="W537" s="182"/>
      <c r="X537" s="182"/>
    </row>
    <row r="538" spans="16:24" ht="12.75">
      <c r="P538" s="182"/>
      <c r="Q538" s="182"/>
      <c r="R538" s="182"/>
      <c r="S538" s="182"/>
      <c r="T538" s="182"/>
      <c r="U538" s="182"/>
      <c r="V538" s="182"/>
      <c r="W538" s="182"/>
      <c r="X538" s="182"/>
    </row>
    <row r="539" spans="16:24" ht="12.75">
      <c r="P539" s="182"/>
      <c r="Q539" s="182"/>
      <c r="R539" s="182"/>
      <c r="S539" s="182"/>
      <c r="T539" s="182"/>
      <c r="U539" s="182"/>
      <c r="V539" s="182"/>
      <c r="W539" s="182"/>
      <c r="X539" s="182"/>
    </row>
    <row r="540" spans="16:24" ht="12.75">
      <c r="P540" s="182"/>
      <c r="Q540" s="182"/>
      <c r="R540" s="182"/>
      <c r="S540" s="182"/>
      <c r="T540" s="182"/>
      <c r="U540" s="182"/>
      <c r="V540" s="182"/>
      <c r="W540" s="182"/>
      <c r="X540" s="182"/>
    </row>
    <row r="541" spans="16:24" ht="12.75">
      <c r="P541" s="182"/>
      <c r="Q541" s="182"/>
      <c r="R541" s="182"/>
      <c r="S541" s="182"/>
      <c r="T541" s="182"/>
      <c r="U541" s="182"/>
      <c r="V541" s="182"/>
      <c r="W541" s="182"/>
      <c r="X541" s="182"/>
    </row>
    <row r="542" spans="16:24" ht="12.75">
      <c r="P542" s="182"/>
      <c r="Q542" s="182"/>
      <c r="R542" s="182"/>
      <c r="S542" s="182"/>
      <c r="T542" s="182"/>
      <c r="U542" s="182"/>
      <c r="V542" s="182"/>
      <c r="W542" s="182"/>
      <c r="X542" s="182"/>
    </row>
    <row r="543" spans="16:24" ht="12.75">
      <c r="P543" s="182"/>
      <c r="Q543" s="182"/>
      <c r="R543" s="182"/>
      <c r="S543" s="182"/>
      <c r="T543" s="182"/>
      <c r="U543" s="182"/>
      <c r="V543" s="182"/>
      <c r="W543" s="182"/>
      <c r="X543" s="182"/>
    </row>
    <row r="544" spans="16:24" ht="12.75">
      <c r="P544" s="182"/>
      <c r="Q544" s="182"/>
      <c r="R544" s="182"/>
      <c r="S544" s="182"/>
      <c r="T544" s="182"/>
      <c r="U544" s="182"/>
      <c r="V544" s="182"/>
      <c r="W544" s="182"/>
      <c r="X544" s="182"/>
    </row>
    <row r="545" spans="16:24" ht="12.75">
      <c r="P545" s="182"/>
      <c r="Q545" s="182"/>
      <c r="R545" s="182"/>
      <c r="S545" s="182"/>
      <c r="T545" s="182"/>
      <c r="U545" s="182"/>
      <c r="V545" s="182"/>
      <c r="W545" s="182"/>
      <c r="X545" s="182"/>
    </row>
    <row r="546" spans="16:24" ht="12.75">
      <c r="P546" s="182"/>
      <c r="Q546" s="182"/>
      <c r="R546" s="182"/>
      <c r="S546" s="182"/>
      <c r="T546" s="182"/>
      <c r="U546" s="182"/>
      <c r="V546" s="182"/>
      <c r="W546" s="182"/>
      <c r="X546" s="182"/>
    </row>
    <row r="547" spans="16:24" ht="12.75">
      <c r="P547" s="182"/>
      <c r="Q547" s="182"/>
      <c r="R547" s="182"/>
      <c r="S547" s="182"/>
      <c r="T547" s="182"/>
      <c r="U547" s="182"/>
      <c r="V547" s="182"/>
      <c r="W547" s="182"/>
      <c r="X547" s="182"/>
    </row>
    <row r="548" spans="16:24" ht="12.75">
      <c r="P548" s="182"/>
      <c r="Q548" s="182"/>
      <c r="R548" s="182"/>
      <c r="S548" s="182"/>
      <c r="T548" s="182"/>
      <c r="U548" s="182"/>
      <c r="V548" s="182"/>
      <c r="W548" s="182"/>
      <c r="X548" s="182"/>
    </row>
    <row r="549" spans="16:24" ht="12.75">
      <c r="P549" s="182"/>
      <c r="Q549" s="182"/>
      <c r="R549" s="182"/>
      <c r="S549" s="182"/>
      <c r="T549" s="182"/>
      <c r="U549" s="182"/>
      <c r="V549" s="182"/>
      <c r="W549" s="182"/>
      <c r="X549" s="182"/>
    </row>
    <row r="550" spans="16:24" ht="12.75">
      <c r="P550" s="182"/>
      <c r="Q550" s="182"/>
      <c r="R550" s="182"/>
      <c r="S550" s="182"/>
      <c r="T550" s="182"/>
      <c r="U550" s="182"/>
      <c r="V550" s="182"/>
      <c r="W550" s="182"/>
      <c r="X550" s="182"/>
    </row>
    <row r="551" spans="16:24" ht="12.75">
      <c r="P551" s="182"/>
      <c r="Q551" s="182"/>
      <c r="R551" s="182"/>
      <c r="S551" s="182"/>
      <c r="T551" s="182"/>
      <c r="U551" s="182"/>
      <c r="V551" s="182"/>
      <c r="W551" s="182"/>
      <c r="X551" s="182"/>
    </row>
    <row r="552" spans="16:24" ht="12.75">
      <c r="P552" s="182"/>
      <c r="Q552" s="182"/>
      <c r="R552" s="182"/>
      <c r="S552" s="182"/>
      <c r="T552" s="182"/>
      <c r="U552" s="182"/>
      <c r="V552" s="182"/>
      <c r="W552" s="182"/>
      <c r="X552" s="182"/>
    </row>
    <row r="553" spans="16:24" ht="12.75">
      <c r="P553" s="182"/>
      <c r="Q553" s="182"/>
      <c r="R553" s="182"/>
      <c r="S553" s="182"/>
      <c r="T553" s="182"/>
      <c r="U553" s="182"/>
      <c r="V553" s="182"/>
      <c r="W553" s="182"/>
      <c r="X553" s="182"/>
    </row>
    <row r="554" spans="16:24" ht="12.75">
      <c r="P554" s="182"/>
      <c r="Q554" s="182"/>
      <c r="R554" s="182"/>
      <c r="S554" s="182"/>
      <c r="T554" s="182"/>
      <c r="U554" s="182"/>
      <c r="V554" s="182"/>
      <c r="W554" s="182"/>
      <c r="X554" s="182"/>
    </row>
    <row r="555" spans="16:24" ht="12.75">
      <c r="P555" s="182"/>
      <c r="Q555" s="182"/>
      <c r="R555" s="182"/>
      <c r="S555" s="182"/>
      <c r="T555" s="182"/>
      <c r="U555" s="182"/>
      <c r="V555" s="182"/>
      <c r="W555" s="182"/>
      <c r="X555" s="182"/>
    </row>
    <row r="556" spans="16:24" ht="12.75">
      <c r="P556" s="182"/>
      <c r="Q556" s="182"/>
      <c r="R556" s="182"/>
      <c r="S556" s="182"/>
      <c r="T556" s="182"/>
      <c r="U556" s="182"/>
      <c r="V556" s="182"/>
      <c r="W556" s="182"/>
      <c r="X556" s="182"/>
    </row>
    <row r="557" spans="16:24" ht="12.75">
      <c r="P557" s="182"/>
      <c r="Q557" s="182"/>
      <c r="R557" s="182"/>
      <c r="S557" s="182"/>
      <c r="T557" s="182"/>
      <c r="U557" s="182"/>
      <c r="V557" s="182"/>
      <c r="W557" s="182"/>
      <c r="X557" s="182"/>
    </row>
    <row r="558" spans="16:24" ht="12.75">
      <c r="P558" s="182"/>
      <c r="Q558" s="182"/>
      <c r="R558" s="182"/>
      <c r="S558" s="182"/>
      <c r="T558" s="182"/>
      <c r="U558" s="182"/>
      <c r="V558" s="182"/>
      <c r="W558" s="182"/>
      <c r="X558" s="182"/>
    </row>
    <row r="559" spans="16:24" ht="12.75">
      <c r="P559" s="182"/>
      <c r="Q559" s="182"/>
      <c r="R559" s="182"/>
      <c r="S559" s="182"/>
      <c r="T559" s="182"/>
      <c r="U559" s="182"/>
      <c r="V559" s="182"/>
      <c r="W559" s="182"/>
      <c r="X559" s="182"/>
    </row>
    <row r="560" spans="16:24" ht="12.75">
      <c r="P560" s="182"/>
      <c r="Q560" s="182"/>
      <c r="R560" s="182"/>
      <c r="S560" s="182"/>
      <c r="T560" s="182"/>
      <c r="U560" s="182"/>
      <c r="V560" s="182"/>
      <c r="W560" s="182"/>
      <c r="X560" s="182"/>
    </row>
    <row r="561" spans="16:24" ht="12.75">
      <c r="P561" s="182"/>
      <c r="Q561" s="182"/>
      <c r="R561" s="182"/>
      <c r="S561" s="182"/>
      <c r="T561" s="182"/>
      <c r="U561" s="182"/>
      <c r="V561" s="182"/>
      <c r="W561" s="182"/>
      <c r="X561" s="182"/>
    </row>
    <row r="562" spans="16:24" ht="12.75">
      <c r="P562" s="182"/>
      <c r="Q562" s="182"/>
      <c r="R562" s="182"/>
      <c r="S562" s="182"/>
      <c r="T562" s="182"/>
      <c r="U562" s="182"/>
      <c r="V562" s="182"/>
      <c r="W562" s="182"/>
      <c r="X562" s="182"/>
    </row>
    <row r="563" spans="16:24" ht="12.75">
      <c r="P563" s="182"/>
      <c r="Q563" s="182"/>
      <c r="R563" s="182"/>
      <c r="S563" s="182"/>
      <c r="T563" s="182"/>
      <c r="U563" s="182"/>
      <c r="V563" s="182"/>
      <c r="W563" s="182"/>
      <c r="X563" s="182"/>
    </row>
    <row r="564" spans="16:24" ht="12.75">
      <c r="P564" s="182"/>
      <c r="Q564" s="182"/>
      <c r="R564" s="182"/>
      <c r="S564" s="182"/>
      <c r="T564" s="182"/>
      <c r="U564" s="182"/>
      <c r="V564" s="182"/>
      <c r="W564" s="182"/>
      <c r="X564" s="182"/>
    </row>
    <row r="565" spans="16:24" ht="12.75">
      <c r="P565" s="182"/>
      <c r="Q565" s="182"/>
      <c r="R565" s="182"/>
      <c r="S565" s="182"/>
      <c r="T565" s="182"/>
      <c r="U565" s="182"/>
      <c r="V565" s="182"/>
      <c r="W565" s="182"/>
      <c r="X565" s="182"/>
    </row>
    <row r="566" spans="16:24" ht="12.75">
      <c r="P566" s="182"/>
      <c r="Q566" s="182"/>
      <c r="R566" s="182"/>
      <c r="S566" s="182"/>
      <c r="T566" s="182"/>
      <c r="U566" s="182"/>
      <c r="V566" s="182"/>
      <c r="W566" s="182"/>
      <c r="X566" s="182"/>
    </row>
    <row r="567" spans="16:24" ht="12.75">
      <c r="P567" s="182"/>
      <c r="Q567" s="182"/>
      <c r="R567" s="182"/>
      <c r="S567" s="182"/>
      <c r="T567" s="182"/>
      <c r="U567" s="182"/>
      <c r="V567" s="182"/>
      <c r="W567" s="182"/>
      <c r="X567" s="182"/>
    </row>
    <row r="568" spans="16:24" ht="12.75">
      <c r="P568" s="182"/>
      <c r="Q568" s="182"/>
      <c r="R568" s="182"/>
      <c r="S568" s="182"/>
      <c r="T568" s="182"/>
      <c r="U568" s="182"/>
      <c r="V568" s="182"/>
      <c r="W568" s="182"/>
      <c r="X568" s="182"/>
    </row>
    <row r="569" spans="16:24" ht="12.75">
      <c r="P569" s="182"/>
      <c r="Q569" s="182"/>
      <c r="R569" s="182"/>
      <c r="S569" s="182"/>
      <c r="T569" s="182"/>
      <c r="U569" s="182"/>
      <c r="V569" s="182"/>
      <c r="W569" s="182"/>
      <c r="X569" s="182"/>
    </row>
    <row r="570" spans="16:24" ht="12.75">
      <c r="P570" s="182"/>
      <c r="Q570" s="182"/>
      <c r="R570" s="182"/>
      <c r="S570" s="182"/>
      <c r="T570" s="182"/>
      <c r="U570" s="182"/>
      <c r="V570" s="182"/>
      <c r="W570" s="182"/>
      <c r="X570" s="182"/>
    </row>
    <row r="571" spans="16:24" ht="12.75">
      <c r="P571" s="182"/>
      <c r="Q571" s="182"/>
      <c r="R571" s="182"/>
      <c r="S571" s="182"/>
      <c r="T571" s="182"/>
      <c r="U571" s="182"/>
      <c r="V571" s="182"/>
      <c r="W571" s="182"/>
      <c r="X571" s="182"/>
    </row>
    <row r="572" spans="16:24" ht="12.75">
      <c r="P572" s="182"/>
      <c r="Q572" s="182"/>
      <c r="R572" s="182"/>
      <c r="S572" s="182"/>
      <c r="T572" s="182"/>
      <c r="U572" s="182"/>
      <c r="V572" s="182"/>
      <c r="W572" s="182"/>
      <c r="X572" s="182"/>
    </row>
    <row r="573" spans="16:24" ht="12.75">
      <c r="P573" s="182"/>
      <c r="Q573" s="182"/>
      <c r="R573" s="182"/>
      <c r="S573" s="182"/>
      <c r="T573" s="182"/>
      <c r="U573" s="182"/>
      <c r="V573" s="182"/>
      <c r="W573" s="182"/>
      <c r="X573" s="182"/>
    </row>
    <row r="574" spans="16:24" ht="12.75">
      <c r="P574" s="182"/>
      <c r="Q574" s="182"/>
      <c r="R574" s="182"/>
      <c r="S574" s="182"/>
      <c r="T574" s="182"/>
      <c r="U574" s="182"/>
      <c r="V574" s="182"/>
      <c r="W574" s="182"/>
      <c r="X574" s="182"/>
    </row>
    <row r="575" spans="16:24" ht="12.75">
      <c r="P575" s="182"/>
      <c r="Q575" s="182"/>
      <c r="R575" s="182"/>
      <c r="S575" s="182"/>
      <c r="T575" s="182"/>
      <c r="U575" s="182"/>
      <c r="V575" s="182"/>
      <c r="W575" s="182"/>
      <c r="X575" s="182"/>
    </row>
    <row r="576" spans="16:24" ht="12.75">
      <c r="P576" s="182"/>
      <c r="Q576" s="182"/>
      <c r="R576" s="182"/>
      <c r="S576" s="182"/>
      <c r="T576" s="182"/>
      <c r="U576" s="182"/>
      <c r="V576" s="182"/>
      <c r="W576" s="182"/>
      <c r="X576" s="182"/>
    </row>
    <row r="577" spans="16:24" ht="12.75">
      <c r="P577" s="182"/>
      <c r="Q577" s="182"/>
      <c r="R577" s="182"/>
      <c r="S577" s="182"/>
      <c r="T577" s="182"/>
      <c r="U577" s="182"/>
      <c r="V577" s="182"/>
      <c r="W577" s="182"/>
      <c r="X577" s="182"/>
    </row>
    <row r="578" spans="16:24" ht="12.75">
      <c r="P578" s="182"/>
      <c r="Q578" s="182"/>
      <c r="R578" s="182"/>
      <c r="S578" s="182"/>
      <c r="T578" s="182"/>
      <c r="U578" s="182"/>
      <c r="V578" s="182"/>
      <c r="W578" s="182"/>
      <c r="X578" s="182"/>
    </row>
    <row r="579" spans="16:24" ht="12.75">
      <c r="P579" s="182"/>
      <c r="Q579" s="182"/>
      <c r="R579" s="182"/>
      <c r="S579" s="182"/>
      <c r="T579" s="182"/>
      <c r="U579" s="182"/>
      <c r="V579" s="182"/>
      <c r="W579" s="182"/>
      <c r="X579" s="182"/>
    </row>
    <row r="580" spans="16:24" ht="12.75">
      <c r="P580" s="182"/>
      <c r="Q580" s="182"/>
      <c r="R580" s="182"/>
      <c r="S580" s="182"/>
      <c r="T580" s="182"/>
      <c r="U580" s="182"/>
      <c r="V580" s="182"/>
      <c r="W580" s="182"/>
      <c r="X580" s="182"/>
    </row>
    <row r="581" spans="16:24" ht="12.75">
      <c r="P581" s="182"/>
      <c r="Q581" s="182"/>
      <c r="R581" s="182"/>
      <c r="S581" s="182"/>
      <c r="T581" s="182"/>
      <c r="U581" s="182"/>
      <c r="V581" s="182"/>
      <c r="W581" s="182"/>
      <c r="X581" s="182"/>
    </row>
    <row r="582" spans="16:24" ht="12.75">
      <c r="P582" s="182"/>
      <c r="Q582" s="182"/>
      <c r="R582" s="182"/>
      <c r="S582" s="182"/>
      <c r="T582" s="182"/>
      <c r="U582" s="182"/>
      <c r="V582" s="182"/>
      <c r="W582" s="182"/>
      <c r="X582" s="182"/>
    </row>
    <row r="583" spans="16:24" ht="12.75">
      <c r="P583" s="182"/>
      <c r="Q583" s="182"/>
      <c r="R583" s="182"/>
      <c r="S583" s="182"/>
      <c r="T583" s="182"/>
      <c r="U583" s="182"/>
      <c r="V583" s="182"/>
      <c r="W583" s="182"/>
      <c r="X583" s="182"/>
    </row>
    <row r="584" spans="16:24" ht="12.75">
      <c r="P584" s="182"/>
      <c r="Q584" s="182"/>
      <c r="R584" s="182"/>
      <c r="S584" s="182"/>
      <c r="T584" s="182"/>
      <c r="U584" s="182"/>
      <c r="V584" s="182"/>
      <c r="W584" s="182"/>
      <c r="X584" s="182"/>
    </row>
    <row r="585" spans="16:24" ht="12.75">
      <c r="P585" s="182"/>
      <c r="Q585" s="182"/>
      <c r="R585" s="182"/>
      <c r="S585" s="182"/>
      <c r="T585" s="182"/>
      <c r="U585" s="182"/>
      <c r="V585" s="182"/>
      <c r="W585" s="182"/>
      <c r="X585" s="182"/>
    </row>
    <row r="586" spans="16:24" ht="12.75">
      <c r="P586" s="182"/>
      <c r="Q586" s="182"/>
      <c r="R586" s="182"/>
      <c r="S586" s="182"/>
      <c r="T586" s="182"/>
      <c r="U586" s="182"/>
      <c r="V586" s="182"/>
      <c r="W586" s="182"/>
      <c r="X586" s="182"/>
    </row>
    <row r="587" spans="16:24" ht="12.75">
      <c r="P587" s="182"/>
      <c r="Q587" s="182"/>
      <c r="R587" s="182"/>
      <c r="S587" s="182"/>
      <c r="T587" s="182"/>
      <c r="U587" s="182"/>
      <c r="V587" s="182"/>
      <c r="W587" s="182"/>
      <c r="X587" s="182"/>
    </row>
    <row r="588" spans="16:24" ht="12.75">
      <c r="P588" s="182"/>
      <c r="Q588" s="182"/>
      <c r="R588" s="182"/>
      <c r="S588" s="182"/>
      <c r="T588" s="182"/>
      <c r="U588" s="182"/>
      <c r="V588" s="182"/>
      <c r="W588" s="182"/>
      <c r="X588" s="182"/>
    </row>
    <row r="589" spans="16:24" ht="12.75">
      <c r="P589" s="182"/>
      <c r="Q589" s="182"/>
      <c r="R589" s="182"/>
      <c r="S589" s="182"/>
      <c r="T589" s="182"/>
      <c r="U589" s="182"/>
      <c r="V589" s="182"/>
      <c r="W589" s="182"/>
      <c r="X589" s="182"/>
    </row>
    <row r="590" spans="16:24" ht="12.75">
      <c r="P590" s="182"/>
      <c r="Q590" s="182"/>
      <c r="R590" s="182"/>
      <c r="S590" s="182"/>
      <c r="T590" s="182"/>
      <c r="U590" s="182"/>
      <c r="V590" s="182"/>
      <c r="W590" s="182"/>
      <c r="X590" s="182"/>
    </row>
    <row r="591" spans="16:24" ht="12.75">
      <c r="P591" s="182"/>
      <c r="Q591" s="182"/>
      <c r="R591" s="182"/>
      <c r="S591" s="182"/>
      <c r="T591" s="182"/>
      <c r="U591" s="182"/>
      <c r="V591" s="182"/>
      <c r="W591" s="182"/>
      <c r="X591" s="182"/>
    </row>
    <row r="592" spans="16:24" ht="12.75">
      <c r="P592" s="182"/>
      <c r="Q592" s="182"/>
      <c r="R592" s="182"/>
      <c r="S592" s="182"/>
      <c r="T592" s="182"/>
      <c r="U592" s="182"/>
      <c r="V592" s="182"/>
      <c r="W592" s="182"/>
      <c r="X592" s="182"/>
    </row>
    <row r="593" spans="16:24" ht="12.75">
      <c r="P593" s="182"/>
      <c r="Q593" s="182"/>
      <c r="R593" s="182"/>
      <c r="S593" s="182"/>
      <c r="T593" s="182"/>
      <c r="U593" s="182"/>
      <c r="V593" s="182"/>
      <c r="W593" s="182"/>
      <c r="X593" s="182"/>
    </row>
    <row r="594" spans="16:24" ht="12.75">
      <c r="P594" s="182"/>
      <c r="Q594" s="182"/>
      <c r="R594" s="182"/>
      <c r="S594" s="182"/>
      <c r="T594" s="182"/>
      <c r="U594" s="182"/>
      <c r="V594" s="182"/>
      <c r="W594" s="182"/>
      <c r="X594" s="182"/>
    </row>
    <row r="595" spans="16:24" ht="12.75">
      <c r="P595" s="182"/>
      <c r="Q595" s="182"/>
      <c r="R595" s="182"/>
      <c r="S595" s="182"/>
      <c r="T595" s="182"/>
      <c r="U595" s="182"/>
      <c r="V595" s="182"/>
      <c r="W595" s="182"/>
      <c r="X595" s="182"/>
    </row>
    <row r="596" spans="16:24" ht="12.75">
      <c r="P596" s="182"/>
      <c r="Q596" s="182"/>
      <c r="R596" s="182"/>
      <c r="S596" s="182"/>
      <c r="T596" s="182"/>
      <c r="U596" s="182"/>
      <c r="V596" s="182"/>
      <c r="W596" s="182"/>
      <c r="X596" s="182"/>
    </row>
    <row r="597" spans="16:24" ht="12.75">
      <c r="P597" s="182"/>
      <c r="Q597" s="182"/>
      <c r="R597" s="182"/>
      <c r="S597" s="182"/>
      <c r="T597" s="182"/>
      <c r="U597" s="182"/>
      <c r="V597" s="182"/>
      <c r="W597" s="182"/>
      <c r="X597" s="182"/>
    </row>
    <row r="598" spans="16:24" ht="12.75">
      <c r="P598" s="182"/>
      <c r="Q598" s="182"/>
      <c r="R598" s="182"/>
      <c r="S598" s="182"/>
      <c r="T598" s="182"/>
      <c r="U598" s="182"/>
      <c r="V598" s="182"/>
      <c r="W598" s="182"/>
      <c r="X598" s="182"/>
    </row>
    <row r="599" spans="16:24" ht="12.75">
      <c r="P599" s="182"/>
      <c r="Q599" s="182"/>
      <c r="R599" s="182"/>
      <c r="S599" s="182"/>
      <c r="T599" s="182"/>
      <c r="U599" s="182"/>
      <c r="V599" s="182"/>
      <c r="W599" s="182"/>
      <c r="X599" s="182"/>
    </row>
    <row r="600" spans="16:24" ht="12.75">
      <c r="P600" s="182"/>
      <c r="Q600" s="182"/>
      <c r="R600" s="182"/>
      <c r="S600" s="182"/>
      <c r="T600" s="182"/>
      <c r="U600" s="182"/>
      <c r="V600" s="182"/>
      <c r="W600" s="182"/>
      <c r="X600" s="182"/>
    </row>
    <row r="601" spans="16:24" ht="12.75">
      <c r="P601" s="182"/>
      <c r="Q601" s="182"/>
      <c r="R601" s="182"/>
      <c r="S601" s="182"/>
      <c r="T601" s="182"/>
      <c r="U601" s="182"/>
      <c r="V601" s="182"/>
      <c r="W601" s="182"/>
      <c r="X601" s="182"/>
    </row>
    <row r="602" spans="16:24" ht="12.75">
      <c r="P602" s="182"/>
      <c r="Q602" s="182"/>
      <c r="R602" s="182"/>
      <c r="S602" s="182"/>
      <c r="T602" s="182"/>
      <c r="U602" s="182"/>
      <c r="V602" s="182"/>
      <c r="W602" s="182"/>
      <c r="X602" s="182"/>
    </row>
    <row r="603" spans="16:24" ht="12.75">
      <c r="P603" s="182"/>
      <c r="Q603" s="182"/>
      <c r="R603" s="182"/>
      <c r="S603" s="182"/>
      <c r="T603" s="182"/>
      <c r="U603" s="182"/>
      <c r="V603" s="182"/>
      <c r="W603" s="182"/>
      <c r="X603" s="182"/>
    </row>
    <row r="604" spans="16:24" ht="12.75">
      <c r="P604" s="182"/>
      <c r="Q604" s="182"/>
      <c r="R604" s="182"/>
      <c r="S604" s="182"/>
      <c r="T604" s="182"/>
      <c r="U604" s="182"/>
      <c r="V604" s="182"/>
      <c r="W604" s="182"/>
      <c r="X604" s="182"/>
    </row>
    <row r="605" spans="16:24" ht="12.75">
      <c r="P605" s="182"/>
      <c r="Q605" s="182"/>
      <c r="R605" s="182"/>
      <c r="S605" s="182"/>
      <c r="T605" s="182"/>
      <c r="U605" s="182"/>
      <c r="V605" s="182"/>
      <c r="W605" s="182"/>
      <c r="X605" s="182"/>
    </row>
    <row r="606" spans="16:24" ht="12.75">
      <c r="P606" s="182"/>
      <c r="Q606" s="182"/>
      <c r="R606" s="182"/>
      <c r="S606" s="182"/>
      <c r="T606" s="182"/>
      <c r="U606" s="182"/>
      <c r="V606" s="182"/>
      <c r="W606" s="182"/>
      <c r="X606" s="182"/>
    </row>
    <row r="607" spans="16:24" ht="12.75">
      <c r="P607" s="182"/>
      <c r="Q607" s="182"/>
      <c r="R607" s="182"/>
      <c r="S607" s="182"/>
      <c r="T607" s="182"/>
      <c r="U607" s="182"/>
      <c r="V607" s="182"/>
      <c r="W607" s="182"/>
      <c r="X607" s="182"/>
    </row>
    <row r="608" spans="16:24" ht="12.75">
      <c r="P608" s="182"/>
      <c r="Q608" s="182"/>
      <c r="R608" s="182"/>
      <c r="S608" s="182"/>
      <c r="T608" s="182"/>
      <c r="U608" s="182"/>
      <c r="V608" s="182"/>
      <c r="W608" s="182"/>
      <c r="X608" s="182"/>
    </row>
    <row r="609" spans="16:24" ht="12.75">
      <c r="P609" s="182"/>
      <c r="Q609" s="182"/>
      <c r="R609" s="182"/>
      <c r="S609" s="182"/>
      <c r="T609" s="182"/>
      <c r="U609" s="182"/>
      <c r="V609" s="182"/>
      <c r="W609" s="182"/>
      <c r="X609" s="182"/>
    </row>
    <row r="610" spans="16:24" ht="12.75">
      <c r="P610" s="182"/>
      <c r="Q610" s="182"/>
      <c r="R610" s="182"/>
      <c r="S610" s="182"/>
      <c r="T610" s="182"/>
      <c r="U610" s="182"/>
      <c r="V610" s="182"/>
      <c r="W610" s="182"/>
      <c r="X610" s="182"/>
    </row>
    <row r="611" spans="16:24" ht="12.75">
      <c r="P611" s="182"/>
      <c r="Q611" s="182"/>
      <c r="R611" s="182"/>
      <c r="S611" s="182"/>
      <c r="T611" s="182"/>
      <c r="U611" s="182"/>
      <c r="V611" s="182"/>
      <c r="W611" s="182"/>
      <c r="X611" s="182"/>
    </row>
    <row r="612" spans="16:24" ht="12.75">
      <c r="P612" s="182"/>
      <c r="Q612" s="182"/>
      <c r="R612" s="182"/>
      <c r="S612" s="182"/>
      <c r="T612" s="182"/>
      <c r="U612" s="182"/>
      <c r="V612" s="182"/>
      <c r="W612" s="182"/>
      <c r="X612" s="182"/>
    </row>
    <row r="613" spans="16:24" ht="12.75">
      <c r="P613" s="182"/>
      <c r="Q613" s="182"/>
      <c r="R613" s="182"/>
      <c r="S613" s="182"/>
      <c r="T613" s="182"/>
      <c r="U613" s="182"/>
      <c r="V613" s="182"/>
      <c r="W613" s="182"/>
      <c r="X613" s="182"/>
    </row>
    <row r="614" spans="16:24" ht="12.75">
      <c r="P614" s="182"/>
      <c r="Q614" s="182"/>
      <c r="R614" s="182"/>
      <c r="S614" s="182"/>
      <c r="T614" s="182"/>
      <c r="U614" s="182"/>
      <c r="V614" s="182"/>
      <c r="W614" s="182"/>
      <c r="X614" s="182"/>
    </row>
    <row r="615" spans="16:24" ht="12.75">
      <c r="P615" s="182"/>
      <c r="Q615" s="182"/>
      <c r="R615" s="182"/>
      <c r="S615" s="182"/>
      <c r="T615" s="182"/>
      <c r="U615" s="182"/>
      <c r="V615" s="182"/>
      <c r="W615" s="182"/>
      <c r="X615" s="182"/>
    </row>
    <row r="616" spans="16:24" ht="12.75">
      <c r="P616" s="182"/>
      <c r="Q616" s="182"/>
      <c r="R616" s="182"/>
      <c r="S616" s="182"/>
      <c r="T616" s="182"/>
      <c r="U616" s="182"/>
      <c r="V616" s="182"/>
      <c r="W616" s="182"/>
      <c r="X616" s="182"/>
    </row>
    <row r="617" spans="16:24" ht="12.75">
      <c r="P617" s="182"/>
      <c r="Q617" s="182"/>
      <c r="R617" s="182"/>
      <c r="S617" s="182"/>
      <c r="T617" s="182"/>
      <c r="U617" s="182"/>
      <c r="V617" s="182"/>
      <c r="W617" s="182"/>
      <c r="X617" s="182"/>
    </row>
    <row r="618" spans="16:24" ht="12.75">
      <c r="P618" s="182"/>
      <c r="Q618" s="182"/>
      <c r="R618" s="182"/>
      <c r="S618" s="182"/>
      <c r="T618" s="182"/>
      <c r="U618" s="182"/>
      <c r="V618" s="182"/>
      <c r="W618" s="182"/>
      <c r="X618" s="182"/>
    </row>
    <row r="619" spans="16:24" ht="12.75">
      <c r="P619" s="182"/>
      <c r="Q619" s="182"/>
      <c r="R619" s="182"/>
      <c r="S619" s="182"/>
      <c r="T619" s="182"/>
      <c r="U619" s="182"/>
      <c r="V619" s="182"/>
      <c r="W619" s="182"/>
      <c r="X619" s="182"/>
    </row>
    <row r="620" spans="16:24" ht="12.75">
      <c r="P620" s="182"/>
      <c r="Q620" s="182"/>
      <c r="R620" s="182"/>
      <c r="S620" s="182"/>
      <c r="T620" s="182"/>
      <c r="U620" s="182"/>
      <c r="V620" s="182"/>
      <c r="W620" s="182"/>
      <c r="X620" s="182"/>
    </row>
    <row r="621" spans="16:24" ht="12.75">
      <c r="P621" s="182"/>
      <c r="Q621" s="182"/>
      <c r="R621" s="182"/>
      <c r="S621" s="182"/>
      <c r="T621" s="182"/>
      <c r="U621" s="182"/>
      <c r="V621" s="182"/>
      <c r="W621" s="182"/>
      <c r="X621" s="182"/>
    </row>
    <row r="622" spans="16:24" ht="12.75">
      <c r="P622" s="182"/>
      <c r="Q622" s="182"/>
      <c r="R622" s="182"/>
      <c r="S622" s="182"/>
      <c r="T622" s="182"/>
      <c r="U622" s="182"/>
      <c r="V622" s="182"/>
      <c r="W622" s="182"/>
      <c r="X622" s="182"/>
    </row>
    <row r="623" spans="16:24" ht="12.75">
      <c r="P623" s="182"/>
      <c r="Q623" s="182"/>
      <c r="R623" s="182"/>
      <c r="S623" s="182"/>
      <c r="T623" s="182"/>
      <c r="U623" s="182"/>
      <c r="V623" s="182"/>
      <c r="W623" s="182"/>
      <c r="X623" s="182"/>
    </row>
    <row r="624" spans="16:24" ht="12.75">
      <c r="P624" s="182"/>
      <c r="Q624" s="182"/>
      <c r="R624" s="182"/>
      <c r="S624" s="182"/>
      <c r="T624" s="182"/>
      <c r="U624" s="182"/>
      <c r="V624" s="182"/>
      <c r="W624" s="182"/>
      <c r="X624" s="182"/>
    </row>
    <row r="625" spans="16:24" ht="12.75">
      <c r="P625" s="182"/>
      <c r="Q625" s="182"/>
      <c r="R625" s="182"/>
      <c r="S625" s="182"/>
      <c r="T625" s="182"/>
      <c r="U625" s="182"/>
      <c r="V625" s="182"/>
      <c r="W625" s="182"/>
      <c r="X625" s="182"/>
    </row>
    <row r="626" spans="16:24" ht="12.75">
      <c r="P626" s="182"/>
      <c r="Q626" s="182"/>
      <c r="R626" s="182"/>
      <c r="S626" s="182"/>
      <c r="T626" s="182"/>
      <c r="U626" s="182"/>
      <c r="V626" s="182"/>
      <c r="W626" s="182"/>
      <c r="X626" s="182"/>
    </row>
    <row r="627" spans="16:24" ht="12.75">
      <c r="P627" s="182"/>
      <c r="Q627" s="182"/>
      <c r="R627" s="182"/>
      <c r="S627" s="182"/>
      <c r="T627" s="182"/>
      <c r="U627" s="182"/>
      <c r="V627" s="182"/>
      <c r="W627" s="182"/>
      <c r="X627" s="182"/>
    </row>
    <row r="628" spans="16:24" ht="12.75">
      <c r="P628" s="182"/>
      <c r="Q628" s="182"/>
      <c r="R628" s="182"/>
      <c r="S628" s="182"/>
      <c r="T628" s="182"/>
      <c r="U628" s="182"/>
      <c r="V628" s="182"/>
      <c r="W628" s="182"/>
      <c r="X628" s="182"/>
    </row>
    <row r="629" spans="16:24" ht="12.75">
      <c r="P629" s="182"/>
      <c r="Q629" s="182"/>
      <c r="R629" s="182"/>
      <c r="S629" s="182"/>
      <c r="T629" s="182"/>
      <c r="U629" s="182"/>
      <c r="V629" s="182"/>
      <c r="W629" s="182"/>
      <c r="X629" s="182"/>
    </row>
    <row r="630" spans="16:24" ht="12.75">
      <c r="P630" s="182"/>
      <c r="Q630" s="182"/>
      <c r="R630" s="182"/>
      <c r="S630" s="182"/>
      <c r="T630" s="182"/>
      <c r="U630" s="182"/>
      <c r="V630" s="182"/>
      <c r="W630" s="182"/>
      <c r="X630" s="182"/>
    </row>
    <row r="631" spans="16:24" ht="12.75">
      <c r="P631" s="182"/>
      <c r="Q631" s="182"/>
      <c r="R631" s="182"/>
      <c r="S631" s="182"/>
      <c r="T631" s="182"/>
      <c r="U631" s="182"/>
      <c r="V631" s="182"/>
      <c r="W631" s="182"/>
      <c r="X631" s="182"/>
    </row>
    <row r="632" spans="16:24" ht="12.75">
      <c r="P632" s="182"/>
      <c r="Q632" s="182"/>
      <c r="R632" s="182"/>
      <c r="S632" s="182"/>
      <c r="T632" s="182"/>
      <c r="U632" s="182"/>
      <c r="V632" s="182"/>
      <c r="W632" s="182"/>
      <c r="X632" s="182"/>
    </row>
    <row r="633" spans="16:24" ht="12.75">
      <c r="P633" s="182"/>
      <c r="Q633" s="182"/>
      <c r="R633" s="182"/>
      <c r="S633" s="182"/>
      <c r="T633" s="182"/>
      <c r="U633" s="182"/>
      <c r="V633" s="182"/>
      <c r="W633" s="182"/>
      <c r="X633" s="182"/>
    </row>
    <row r="634" spans="16:24" ht="12.75">
      <c r="P634" s="182"/>
      <c r="Q634" s="182"/>
      <c r="R634" s="182"/>
      <c r="S634" s="182"/>
      <c r="T634" s="182"/>
      <c r="U634" s="182"/>
      <c r="V634" s="182"/>
      <c r="W634" s="182"/>
      <c r="X634" s="182"/>
    </row>
    <row r="635" spans="16:24" ht="12.75">
      <c r="P635" s="182"/>
      <c r="Q635" s="182"/>
      <c r="R635" s="182"/>
      <c r="S635" s="182"/>
      <c r="T635" s="182"/>
      <c r="U635" s="182"/>
      <c r="V635" s="182"/>
      <c r="W635" s="182"/>
      <c r="X635" s="182"/>
    </row>
    <row r="636" spans="16:24" ht="12.75">
      <c r="P636" s="182"/>
      <c r="Q636" s="182"/>
      <c r="R636" s="182"/>
      <c r="S636" s="182"/>
      <c r="T636" s="182"/>
      <c r="U636" s="182"/>
      <c r="V636" s="182"/>
      <c r="W636" s="182"/>
      <c r="X636" s="182"/>
    </row>
    <row r="637" spans="16:24" ht="12.75">
      <c r="P637" s="182"/>
      <c r="Q637" s="182"/>
      <c r="R637" s="182"/>
      <c r="S637" s="182"/>
      <c r="T637" s="182"/>
      <c r="U637" s="182"/>
      <c r="V637" s="182"/>
      <c r="W637" s="182"/>
      <c r="X637" s="182"/>
    </row>
    <row r="638" spans="16:24" ht="12.75">
      <c r="P638" s="182"/>
      <c r="Q638" s="182"/>
      <c r="R638" s="182"/>
      <c r="S638" s="182"/>
      <c r="T638" s="182"/>
      <c r="U638" s="182"/>
      <c r="V638" s="182"/>
      <c r="W638" s="182"/>
      <c r="X638" s="182"/>
    </row>
    <row r="639" spans="16:24" ht="12.75">
      <c r="P639" s="182"/>
      <c r="Q639" s="182"/>
      <c r="R639" s="182"/>
      <c r="S639" s="182"/>
      <c r="T639" s="182"/>
      <c r="U639" s="182"/>
      <c r="V639" s="182"/>
      <c r="W639" s="182"/>
      <c r="X639" s="182"/>
    </row>
    <row r="640" spans="16:24" ht="12.75">
      <c r="P640" s="182"/>
      <c r="Q640" s="182"/>
      <c r="R640" s="182"/>
      <c r="S640" s="182"/>
      <c r="T640" s="182"/>
      <c r="U640" s="182"/>
      <c r="V640" s="182"/>
      <c r="W640" s="182"/>
      <c r="X640" s="182"/>
    </row>
    <row r="641" spans="16:24" ht="12.75">
      <c r="P641" s="182"/>
      <c r="Q641" s="182"/>
      <c r="R641" s="182"/>
      <c r="S641" s="182"/>
      <c r="T641" s="182"/>
      <c r="U641" s="182"/>
      <c r="V641" s="182"/>
      <c r="W641" s="182"/>
      <c r="X641" s="182"/>
    </row>
    <row r="642" spans="16:24" ht="12.75">
      <c r="P642" s="182"/>
      <c r="Q642" s="182"/>
      <c r="R642" s="182"/>
      <c r="S642" s="182"/>
      <c r="T642" s="182"/>
      <c r="U642" s="182"/>
      <c r="V642" s="182"/>
      <c r="W642" s="182"/>
      <c r="X642" s="182"/>
    </row>
    <row r="643" spans="16:24" ht="12.75">
      <c r="P643" s="182"/>
      <c r="Q643" s="182"/>
      <c r="R643" s="182"/>
      <c r="S643" s="182"/>
      <c r="T643" s="182"/>
      <c r="U643" s="182"/>
      <c r="V643" s="182"/>
      <c r="W643" s="182"/>
      <c r="X643" s="182"/>
    </row>
    <row r="644" spans="16:24" ht="12.75">
      <c r="P644" s="182"/>
      <c r="Q644" s="182"/>
      <c r="R644" s="182"/>
      <c r="S644" s="182"/>
      <c r="T644" s="182"/>
      <c r="U644" s="182"/>
      <c r="V644" s="182"/>
      <c r="W644" s="182"/>
      <c r="X644" s="182"/>
    </row>
    <row r="645" spans="16:24" ht="12.75">
      <c r="P645" s="182"/>
      <c r="Q645" s="182"/>
      <c r="R645" s="182"/>
      <c r="S645" s="182"/>
      <c r="T645" s="182"/>
      <c r="U645" s="182"/>
      <c r="V645" s="182"/>
      <c r="W645" s="182"/>
      <c r="X645" s="182"/>
    </row>
    <row r="646" spans="16:24" ht="12.75">
      <c r="P646" s="182"/>
      <c r="Q646" s="182"/>
      <c r="R646" s="182"/>
      <c r="S646" s="182"/>
      <c r="T646" s="182"/>
      <c r="U646" s="182"/>
      <c r="V646" s="182"/>
      <c r="W646" s="182"/>
      <c r="X646" s="182"/>
    </row>
    <row r="647" spans="16:24" ht="12.75">
      <c r="P647" s="182"/>
      <c r="Q647" s="182"/>
      <c r="R647" s="182"/>
      <c r="S647" s="182"/>
      <c r="T647" s="182"/>
      <c r="U647" s="182"/>
      <c r="V647" s="182"/>
      <c r="W647" s="182"/>
      <c r="X647" s="182"/>
    </row>
    <row r="648" spans="16:24" ht="12.75">
      <c r="P648" s="182"/>
      <c r="Q648" s="182"/>
      <c r="R648" s="182"/>
      <c r="S648" s="182"/>
      <c r="T648" s="182"/>
      <c r="U648" s="182"/>
      <c r="V648" s="182"/>
      <c r="W648" s="182"/>
      <c r="X648" s="182"/>
    </row>
    <row r="649" spans="16:24" ht="12.75">
      <c r="P649" s="182"/>
      <c r="Q649" s="182"/>
      <c r="R649" s="182"/>
      <c r="S649" s="182"/>
      <c r="T649" s="182"/>
      <c r="U649" s="182"/>
      <c r="V649" s="182"/>
      <c r="W649" s="182"/>
      <c r="X649" s="182"/>
    </row>
    <row r="650" spans="16:24" ht="12.75">
      <c r="P650" s="182"/>
      <c r="Q650" s="182"/>
      <c r="R650" s="182"/>
      <c r="S650" s="182"/>
      <c r="T650" s="182"/>
      <c r="U650" s="182"/>
      <c r="V650" s="182"/>
      <c r="W650" s="182"/>
      <c r="X650" s="182"/>
    </row>
    <row r="651" spans="16:24" ht="12.75">
      <c r="P651" s="182"/>
      <c r="Q651" s="182"/>
      <c r="R651" s="182"/>
      <c r="S651" s="182"/>
      <c r="T651" s="182"/>
      <c r="U651" s="182"/>
      <c r="V651" s="182"/>
      <c r="W651" s="182"/>
      <c r="X651" s="182"/>
    </row>
    <row r="652" spans="16:24" ht="12.75">
      <c r="P652" s="182"/>
      <c r="Q652" s="182"/>
      <c r="R652" s="182"/>
      <c r="S652" s="182"/>
      <c r="T652" s="182"/>
      <c r="U652" s="182"/>
      <c r="V652" s="182"/>
      <c r="W652" s="182"/>
      <c r="X652" s="182"/>
    </row>
    <row r="653" spans="16:24" ht="12.75">
      <c r="P653" s="182"/>
      <c r="Q653" s="182"/>
      <c r="R653" s="182"/>
      <c r="S653" s="182"/>
      <c r="T653" s="182"/>
      <c r="U653" s="182"/>
      <c r="V653" s="182"/>
      <c r="W653" s="182"/>
      <c r="X653" s="182"/>
    </row>
    <row r="654" spans="16:24" ht="12.75">
      <c r="P654" s="182"/>
      <c r="Q654" s="182"/>
      <c r="R654" s="182"/>
      <c r="S654" s="182"/>
      <c r="T654" s="182"/>
      <c r="U654" s="182"/>
      <c r="V654" s="182"/>
      <c r="W654" s="182"/>
      <c r="X654" s="182"/>
    </row>
    <row r="655" spans="16:24" ht="12.75">
      <c r="P655" s="182"/>
      <c r="Q655" s="182"/>
      <c r="R655" s="182"/>
      <c r="S655" s="182"/>
      <c r="T655" s="182"/>
      <c r="U655" s="182"/>
      <c r="V655" s="182"/>
      <c r="W655" s="182"/>
      <c r="X655" s="182"/>
    </row>
    <row r="656" spans="16:24" ht="12.75">
      <c r="P656" s="182"/>
      <c r="Q656" s="182"/>
      <c r="R656" s="182"/>
      <c r="S656" s="182"/>
      <c r="T656" s="182"/>
      <c r="U656" s="182"/>
      <c r="V656" s="182"/>
      <c r="W656" s="182"/>
      <c r="X656" s="182"/>
    </row>
    <row r="657" spans="16:24" ht="12.75">
      <c r="P657" s="182"/>
      <c r="Q657" s="182"/>
      <c r="R657" s="182"/>
      <c r="S657" s="182"/>
      <c r="T657" s="182"/>
      <c r="U657" s="182"/>
      <c r="V657" s="182"/>
      <c r="W657" s="182"/>
      <c r="X657" s="182"/>
    </row>
    <row r="658" spans="16:24" ht="12.75">
      <c r="P658" s="182"/>
      <c r="Q658" s="182"/>
      <c r="R658" s="182"/>
      <c r="S658" s="182"/>
      <c r="T658" s="182"/>
      <c r="U658" s="182"/>
      <c r="V658" s="182"/>
      <c r="W658" s="182"/>
      <c r="X658" s="182"/>
    </row>
    <row r="659" spans="16:24" ht="12.75">
      <c r="P659" s="182"/>
      <c r="Q659" s="182"/>
      <c r="R659" s="182"/>
      <c r="S659" s="182"/>
      <c r="T659" s="182"/>
      <c r="U659" s="182"/>
      <c r="V659" s="182"/>
      <c r="W659" s="182"/>
      <c r="X659" s="182"/>
    </row>
    <row r="660" spans="16:24" ht="12.75">
      <c r="P660" s="182"/>
      <c r="Q660" s="182"/>
      <c r="R660" s="182"/>
      <c r="S660" s="182"/>
      <c r="T660" s="182"/>
      <c r="U660" s="182"/>
      <c r="V660" s="182"/>
      <c r="W660" s="182"/>
      <c r="X660" s="182"/>
    </row>
    <row r="661" spans="16:24" ht="12.75">
      <c r="P661" s="182"/>
      <c r="Q661" s="182"/>
      <c r="R661" s="182"/>
      <c r="S661" s="182"/>
      <c r="T661" s="182"/>
      <c r="U661" s="182"/>
      <c r="V661" s="182"/>
      <c r="W661" s="182"/>
      <c r="X661" s="182"/>
    </row>
    <row r="662" spans="16:24" ht="12.75">
      <c r="P662" s="182"/>
      <c r="Q662" s="182"/>
      <c r="R662" s="182"/>
      <c r="S662" s="182"/>
      <c r="T662" s="182"/>
      <c r="U662" s="182"/>
      <c r="V662" s="182"/>
      <c r="W662" s="182"/>
      <c r="X662" s="182"/>
    </row>
    <row r="663" spans="16:24" ht="12.75">
      <c r="P663" s="182"/>
      <c r="Q663" s="182"/>
      <c r="R663" s="182"/>
      <c r="S663" s="182"/>
      <c r="T663" s="182"/>
      <c r="U663" s="182"/>
      <c r="V663" s="182"/>
      <c r="W663" s="182"/>
      <c r="X663" s="182"/>
    </row>
    <row r="664" spans="16:24" ht="12.75">
      <c r="P664" s="182"/>
      <c r="Q664" s="182"/>
      <c r="R664" s="182"/>
      <c r="S664" s="182"/>
      <c r="T664" s="182"/>
      <c r="U664" s="182"/>
      <c r="V664" s="182"/>
      <c r="W664" s="182"/>
      <c r="X664" s="182"/>
    </row>
    <row r="665" spans="16:24" ht="12.75">
      <c r="P665" s="182"/>
      <c r="Q665" s="182"/>
      <c r="R665" s="182"/>
      <c r="S665" s="182"/>
      <c r="T665" s="182"/>
      <c r="U665" s="182"/>
      <c r="V665" s="182"/>
      <c r="W665" s="182"/>
      <c r="X665" s="182"/>
    </row>
    <row r="666" spans="16:24" ht="12.75">
      <c r="P666" s="182"/>
      <c r="Q666" s="182"/>
      <c r="R666" s="182"/>
      <c r="S666" s="182"/>
      <c r="T666" s="182"/>
      <c r="U666" s="182"/>
      <c r="V666" s="182"/>
      <c r="W666" s="182"/>
      <c r="X666" s="182"/>
    </row>
    <row r="667" spans="16:24" ht="12.75">
      <c r="P667" s="182"/>
      <c r="Q667" s="182"/>
      <c r="R667" s="182"/>
      <c r="S667" s="182"/>
      <c r="T667" s="182"/>
      <c r="U667" s="182"/>
      <c r="V667" s="182"/>
      <c r="W667" s="182"/>
      <c r="X667" s="182"/>
    </row>
    <row r="668" spans="16:24" ht="12.75">
      <c r="P668" s="182"/>
      <c r="Q668" s="182"/>
      <c r="R668" s="182"/>
      <c r="S668" s="182"/>
      <c r="T668" s="182"/>
      <c r="U668" s="182"/>
      <c r="V668" s="182"/>
      <c r="W668" s="182"/>
      <c r="X668" s="182"/>
    </row>
    <row r="669" spans="16:24" ht="12.75">
      <c r="P669" s="182"/>
      <c r="Q669" s="182"/>
      <c r="R669" s="182"/>
      <c r="S669" s="182"/>
      <c r="T669" s="182"/>
      <c r="U669" s="182"/>
      <c r="V669" s="182"/>
      <c r="W669" s="182"/>
      <c r="X669" s="182"/>
    </row>
    <row r="670" spans="16:24" ht="12.75">
      <c r="P670" s="182"/>
      <c r="Q670" s="182"/>
      <c r="R670" s="182"/>
      <c r="S670" s="182"/>
      <c r="T670" s="182"/>
      <c r="U670" s="182"/>
      <c r="V670" s="182"/>
      <c r="W670" s="182"/>
      <c r="X670" s="182"/>
    </row>
    <row r="671" spans="16:24" ht="12.75">
      <c r="P671" s="182"/>
      <c r="Q671" s="182"/>
      <c r="R671" s="182"/>
      <c r="S671" s="182"/>
      <c r="T671" s="182"/>
      <c r="U671" s="182"/>
      <c r="V671" s="182"/>
      <c r="W671" s="182"/>
      <c r="X671" s="182"/>
    </row>
    <row r="672" spans="16:24" ht="12.75">
      <c r="P672" s="182"/>
      <c r="Q672" s="182"/>
      <c r="R672" s="182"/>
      <c r="S672" s="182"/>
      <c r="T672" s="182"/>
      <c r="U672" s="182"/>
      <c r="V672" s="182"/>
      <c r="W672" s="182"/>
      <c r="X672" s="182"/>
    </row>
    <row r="673" spans="16:24" ht="12.75">
      <c r="P673" s="182"/>
      <c r="Q673" s="182"/>
      <c r="R673" s="182"/>
      <c r="S673" s="182"/>
      <c r="T673" s="182"/>
      <c r="U673" s="182"/>
      <c r="V673" s="182"/>
      <c r="W673" s="182"/>
      <c r="X673" s="182"/>
    </row>
    <row r="674" spans="16:24" ht="12.75">
      <c r="P674" s="182"/>
      <c r="Q674" s="182"/>
      <c r="R674" s="182"/>
      <c r="S674" s="182"/>
      <c r="T674" s="182"/>
      <c r="U674" s="182"/>
      <c r="V674" s="182"/>
      <c r="W674" s="182"/>
      <c r="X674" s="182"/>
    </row>
    <row r="675" spans="16:24" ht="12.75">
      <c r="P675" s="182"/>
      <c r="Q675" s="182"/>
      <c r="R675" s="182"/>
      <c r="S675" s="182"/>
      <c r="T675" s="182"/>
      <c r="U675" s="182"/>
      <c r="V675" s="182"/>
      <c r="W675" s="182"/>
      <c r="X675" s="182"/>
    </row>
    <row r="676" spans="16:24" ht="12.75">
      <c r="P676" s="182"/>
      <c r="Q676" s="182"/>
      <c r="R676" s="182"/>
      <c r="S676" s="182"/>
      <c r="T676" s="182"/>
      <c r="U676" s="182"/>
      <c r="V676" s="182"/>
      <c r="W676" s="182"/>
      <c r="X676" s="182"/>
    </row>
    <row r="677" spans="16:24" ht="12.75">
      <c r="P677" s="182"/>
      <c r="Q677" s="182"/>
      <c r="R677" s="182"/>
      <c r="S677" s="182"/>
      <c r="T677" s="182"/>
      <c r="U677" s="182"/>
      <c r="V677" s="182"/>
      <c r="W677" s="182"/>
      <c r="X677" s="182"/>
    </row>
    <row r="678" spans="16:24" ht="12.75">
      <c r="P678" s="182"/>
      <c r="Q678" s="182"/>
      <c r="R678" s="182"/>
      <c r="S678" s="182"/>
      <c r="T678" s="182"/>
      <c r="U678" s="182"/>
      <c r="V678" s="182"/>
      <c r="W678" s="182"/>
      <c r="X678" s="182"/>
    </row>
    <row r="679" spans="16:24" ht="12.75">
      <c r="P679" s="182"/>
      <c r="Q679" s="182"/>
      <c r="R679" s="182"/>
      <c r="S679" s="182"/>
      <c r="T679" s="182"/>
      <c r="U679" s="182"/>
      <c r="V679" s="182"/>
      <c r="W679" s="182"/>
      <c r="X679" s="182"/>
    </row>
    <row r="680" spans="16:24" ht="12.75">
      <c r="P680" s="182"/>
      <c r="Q680" s="182"/>
      <c r="R680" s="182"/>
      <c r="S680" s="182"/>
      <c r="T680" s="182"/>
      <c r="U680" s="182"/>
      <c r="V680" s="182"/>
      <c r="W680" s="182"/>
      <c r="X680" s="182"/>
    </row>
    <row r="681" spans="16:24" ht="12.75">
      <c r="P681" s="182"/>
      <c r="Q681" s="182"/>
      <c r="R681" s="182"/>
      <c r="S681" s="182"/>
      <c r="T681" s="182"/>
      <c r="U681" s="182"/>
      <c r="V681" s="182"/>
      <c r="W681" s="182"/>
      <c r="X681" s="182"/>
    </row>
    <row r="682" spans="16:24" ht="12.75">
      <c r="P682" s="182"/>
      <c r="Q682" s="182"/>
      <c r="R682" s="182"/>
      <c r="S682" s="182"/>
      <c r="T682" s="182"/>
      <c r="U682" s="182"/>
      <c r="V682" s="182"/>
      <c r="W682" s="182"/>
      <c r="X682" s="182"/>
    </row>
    <row r="683" spans="16:24" ht="12.75">
      <c r="P683" s="182"/>
      <c r="Q683" s="182"/>
      <c r="R683" s="182"/>
      <c r="S683" s="182"/>
      <c r="T683" s="182"/>
      <c r="U683" s="182"/>
      <c r="V683" s="182"/>
      <c r="W683" s="182"/>
      <c r="X683" s="182"/>
    </row>
    <row r="684" spans="16:24" ht="12.75">
      <c r="P684" s="182"/>
      <c r="Q684" s="182"/>
      <c r="R684" s="182"/>
      <c r="S684" s="182"/>
      <c r="T684" s="182"/>
      <c r="U684" s="182"/>
      <c r="V684" s="182"/>
      <c r="W684" s="182"/>
      <c r="X684" s="182"/>
    </row>
    <row r="685" spans="16:24" ht="12.75">
      <c r="P685" s="182"/>
      <c r="Q685" s="182"/>
      <c r="R685" s="182"/>
      <c r="S685" s="182"/>
      <c r="T685" s="182"/>
      <c r="U685" s="182"/>
      <c r="V685" s="182"/>
      <c r="W685" s="182"/>
      <c r="X685" s="182"/>
    </row>
    <row r="686" spans="16:24" ht="12.75">
      <c r="P686" s="182"/>
      <c r="Q686" s="182"/>
      <c r="R686" s="182"/>
      <c r="S686" s="182"/>
      <c r="T686" s="182"/>
      <c r="U686" s="182"/>
      <c r="V686" s="182"/>
      <c r="W686" s="182"/>
      <c r="X686" s="182"/>
    </row>
    <row r="687" spans="16:24" ht="12.75">
      <c r="P687" s="182"/>
      <c r="Q687" s="182"/>
      <c r="R687" s="182"/>
      <c r="S687" s="182"/>
      <c r="T687" s="182"/>
      <c r="U687" s="182"/>
      <c r="V687" s="182"/>
      <c r="W687" s="182"/>
      <c r="X687" s="182"/>
    </row>
    <row r="688" spans="16:24" ht="12.75">
      <c r="P688" s="182"/>
      <c r="Q688" s="182"/>
      <c r="R688" s="182"/>
      <c r="S688" s="182"/>
      <c r="T688" s="182"/>
      <c r="U688" s="182"/>
      <c r="V688" s="182"/>
      <c r="W688" s="182"/>
      <c r="X688" s="182"/>
    </row>
    <row r="689" spans="16:24" ht="12.75">
      <c r="P689" s="182"/>
      <c r="Q689" s="182"/>
      <c r="R689" s="182"/>
      <c r="S689" s="182"/>
      <c r="T689" s="182"/>
      <c r="U689" s="182"/>
      <c r="V689" s="182"/>
      <c r="W689" s="182"/>
      <c r="X689" s="182"/>
    </row>
    <row r="690" spans="16:24" ht="12.75">
      <c r="P690" s="182"/>
      <c r="Q690" s="182"/>
      <c r="R690" s="182"/>
      <c r="S690" s="182"/>
      <c r="T690" s="182"/>
      <c r="U690" s="182"/>
      <c r="V690" s="182"/>
      <c r="W690" s="182"/>
      <c r="X690" s="182"/>
    </row>
    <row r="691" spans="16:24" ht="12.75">
      <c r="P691" s="182"/>
      <c r="Q691" s="182"/>
      <c r="R691" s="182"/>
      <c r="S691" s="182"/>
      <c r="T691" s="182"/>
      <c r="U691" s="182"/>
      <c r="V691" s="182"/>
      <c r="W691" s="182"/>
      <c r="X691" s="182"/>
    </row>
    <row r="692" spans="16:24" ht="12.75">
      <c r="P692" s="182"/>
      <c r="Q692" s="182"/>
      <c r="R692" s="182"/>
      <c r="S692" s="182"/>
      <c r="T692" s="182"/>
      <c r="U692" s="182"/>
      <c r="V692" s="182"/>
      <c r="W692" s="182"/>
      <c r="X692" s="182"/>
    </row>
    <row r="693" spans="16:24" ht="12.75">
      <c r="P693" s="182"/>
      <c r="Q693" s="182"/>
      <c r="R693" s="182"/>
      <c r="S693" s="182"/>
      <c r="T693" s="182"/>
      <c r="U693" s="182"/>
      <c r="V693" s="182"/>
      <c r="W693" s="182"/>
      <c r="X693" s="182"/>
    </row>
    <row r="694" spans="16:24" ht="12.75">
      <c r="P694" s="182"/>
      <c r="Q694" s="182"/>
      <c r="R694" s="182"/>
      <c r="S694" s="182"/>
      <c r="T694" s="182"/>
      <c r="U694" s="182"/>
      <c r="V694" s="182"/>
      <c r="W694" s="182"/>
      <c r="X694" s="182"/>
    </row>
    <row r="695" spans="16:24" ht="12.75">
      <c r="P695" s="182"/>
      <c r="Q695" s="182"/>
      <c r="R695" s="182"/>
      <c r="S695" s="182"/>
      <c r="T695" s="182"/>
      <c r="U695" s="182"/>
      <c r="V695" s="182"/>
      <c r="W695" s="182"/>
      <c r="X695" s="182"/>
    </row>
    <row r="696" spans="16:24" ht="12.75">
      <c r="P696" s="182"/>
      <c r="Q696" s="182"/>
      <c r="R696" s="182"/>
      <c r="S696" s="182"/>
      <c r="T696" s="182"/>
      <c r="U696" s="182"/>
      <c r="V696" s="182"/>
      <c r="W696" s="182"/>
      <c r="X696" s="182"/>
    </row>
    <row r="697" spans="16:24" ht="12.75">
      <c r="P697" s="182"/>
      <c r="Q697" s="182"/>
      <c r="R697" s="182"/>
      <c r="S697" s="182"/>
      <c r="T697" s="182"/>
      <c r="U697" s="182"/>
      <c r="V697" s="182"/>
      <c r="W697" s="182"/>
      <c r="X697" s="182"/>
    </row>
    <row r="698" spans="16:24" ht="12.75">
      <c r="P698" s="182"/>
      <c r="Q698" s="182"/>
      <c r="R698" s="182"/>
      <c r="S698" s="182"/>
      <c r="T698" s="182"/>
      <c r="U698" s="182"/>
      <c r="V698" s="182"/>
      <c r="W698" s="182"/>
      <c r="X698" s="182"/>
    </row>
    <row r="699" spans="16:24" ht="12.75">
      <c r="P699" s="182"/>
      <c r="Q699" s="182"/>
      <c r="R699" s="182"/>
      <c r="S699" s="182"/>
      <c r="T699" s="182"/>
      <c r="U699" s="182"/>
      <c r="V699" s="182"/>
      <c r="W699" s="182"/>
      <c r="X699" s="182"/>
    </row>
    <row r="700" spans="16:24" ht="12.75">
      <c r="P700" s="182"/>
      <c r="Q700" s="182"/>
      <c r="R700" s="182"/>
      <c r="S700" s="182"/>
      <c r="T700" s="182"/>
      <c r="U700" s="182"/>
      <c r="V700" s="182"/>
      <c r="W700" s="182"/>
      <c r="X700" s="182"/>
    </row>
    <row r="701" spans="16:24" ht="12.75">
      <c r="P701" s="182"/>
      <c r="Q701" s="182"/>
      <c r="R701" s="182"/>
      <c r="S701" s="182"/>
      <c r="T701" s="182"/>
      <c r="U701" s="182"/>
      <c r="V701" s="182"/>
      <c r="W701" s="182"/>
      <c r="X701" s="182"/>
    </row>
    <row r="702" spans="16:24" ht="12.75">
      <c r="P702" s="182"/>
      <c r="Q702" s="182"/>
      <c r="R702" s="182"/>
      <c r="S702" s="182"/>
      <c r="T702" s="182"/>
      <c r="U702" s="182"/>
      <c r="V702" s="182"/>
      <c r="W702" s="182"/>
      <c r="X702" s="182"/>
    </row>
    <row r="703" spans="16:24" ht="12.75">
      <c r="P703" s="182"/>
      <c r="Q703" s="182"/>
      <c r="R703" s="182"/>
      <c r="S703" s="182"/>
      <c r="T703" s="182"/>
      <c r="U703" s="182"/>
      <c r="V703" s="182"/>
      <c r="W703" s="182"/>
      <c r="X703" s="182"/>
    </row>
    <row r="704" spans="16:24" ht="12.75">
      <c r="P704" s="182"/>
      <c r="Q704" s="182"/>
      <c r="R704" s="182"/>
      <c r="S704" s="182"/>
      <c r="T704" s="182"/>
      <c r="U704" s="182"/>
      <c r="V704" s="182"/>
      <c r="W704" s="182"/>
      <c r="X704" s="182"/>
    </row>
    <row r="705" spans="16:24" ht="12.75">
      <c r="P705" s="182"/>
      <c r="Q705" s="182"/>
      <c r="R705" s="182"/>
      <c r="S705" s="182"/>
      <c r="T705" s="182"/>
      <c r="U705" s="182"/>
      <c r="V705" s="182"/>
      <c r="W705" s="182"/>
      <c r="X705" s="182"/>
    </row>
    <row r="706" spans="16:24" ht="12.75">
      <c r="P706" s="182"/>
      <c r="Q706" s="182"/>
      <c r="R706" s="182"/>
      <c r="S706" s="182"/>
      <c r="T706" s="182"/>
      <c r="U706" s="182"/>
      <c r="V706" s="182"/>
      <c r="W706" s="182"/>
      <c r="X706" s="182"/>
    </row>
    <row r="707" spans="16:24" ht="12.75">
      <c r="P707" s="182"/>
      <c r="Q707" s="182"/>
      <c r="R707" s="182"/>
      <c r="S707" s="182"/>
      <c r="T707" s="182"/>
      <c r="U707" s="182"/>
      <c r="V707" s="182"/>
      <c r="W707" s="182"/>
      <c r="X707" s="182"/>
    </row>
    <row r="708" spans="16:24" ht="12.75">
      <c r="P708" s="182"/>
      <c r="Q708" s="182"/>
      <c r="R708" s="182"/>
      <c r="S708" s="182"/>
      <c r="T708" s="182"/>
      <c r="U708" s="182"/>
      <c r="V708" s="182"/>
      <c r="W708" s="182"/>
      <c r="X708" s="182"/>
    </row>
    <row r="709" spans="16:24" ht="12.75">
      <c r="P709" s="182"/>
      <c r="Q709" s="182"/>
      <c r="R709" s="182"/>
      <c r="S709" s="182"/>
      <c r="T709" s="182"/>
      <c r="U709" s="182"/>
      <c r="V709" s="182"/>
      <c r="W709" s="182"/>
      <c r="X709" s="182"/>
    </row>
    <row r="710" spans="16:24" ht="12.75">
      <c r="P710" s="182"/>
      <c r="Q710" s="182"/>
      <c r="R710" s="182"/>
      <c r="S710" s="182"/>
      <c r="T710" s="182"/>
      <c r="U710" s="182"/>
      <c r="V710" s="182"/>
      <c r="W710" s="182"/>
      <c r="X710" s="182"/>
    </row>
    <row r="711" spans="16:24" ht="12.75">
      <c r="P711" s="182"/>
      <c r="Q711" s="182"/>
      <c r="R711" s="182"/>
      <c r="S711" s="182"/>
      <c r="T711" s="182"/>
      <c r="U711" s="182"/>
      <c r="V711" s="182"/>
      <c r="W711" s="182"/>
      <c r="X711" s="182"/>
    </row>
    <row r="712" spans="16:24" ht="12.75">
      <c r="P712" s="182"/>
      <c r="Q712" s="182"/>
      <c r="R712" s="182"/>
      <c r="S712" s="182"/>
      <c r="T712" s="182"/>
      <c r="U712" s="182"/>
      <c r="V712" s="182"/>
      <c r="W712" s="182"/>
      <c r="X712" s="182"/>
    </row>
    <row r="713" spans="16:24" ht="12.75">
      <c r="P713" s="182"/>
      <c r="Q713" s="182"/>
      <c r="R713" s="182"/>
      <c r="S713" s="182"/>
      <c r="T713" s="182"/>
      <c r="U713" s="182"/>
      <c r="V713" s="182"/>
      <c r="W713" s="182"/>
      <c r="X713" s="182"/>
    </row>
    <row r="714" spans="16:24" ht="12.75">
      <c r="P714" s="182"/>
      <c r="Q714" s="182"/>
      <c r="R714" s="182"/>
      <c r="S714" s="182"/>
      <c r="T714" s="182"/>
      <c r="U714" s="182"/>
      <c r="V714" s="182"/>
      <c r="W714" s="182"/>
      <c r="X714" s="182"/>
    </row>
    <row r="715" spans="16:24" ht="12.75">
      <c r="P715" s="182"/>
      <c r="Q715" s="182"/>
      <c r="R715" s="182"/>
      <c r="S715" s="182"/>
      <c r="T715" s="182"/>
      <c r="U715" s="182"/>
      <c r="V715" s="182"/>
      <c r="W715" s="182"/>
      <c r="X715" s="182"/>
    </row>
    <row r="716" spans="16:24" ht="12.75">
      <c r="P716" s="182"/>
      <c r="Q716" s="182"/>
      <c r="R716" s="182"/>
      <c r="S716" s="182"/>
      <c r="T716" s="182"/>
      <c r="U716" s="182"/>
      <c r="V716" s="182"/>
      <c r="W716" s="182"/>
      <c r="X716" s="182"/>
    </row>
    <row r="717" spans="16:24" ht="12.75">
      <c r="P717" s="182"/>
      <c r="Q717" s="182"/>
      <c r="R717" s="182"/>
      <c r="S717" s="182"/>
      <c r="T717" s="182"/>
      <c r="U717" s="182"/>
      <c r="V717" s="182"/>
      <c r="W717" s="182"/>
      <c r="X717" s="182"/>
    </row>
    <row r="718" spans="16:24" ht="12.75">
      <c r="P718" s="182"/>
      <c r="Q718" s="182"/>
      <c r="R718" s="182"/>
      <c r="S718" s="182"/>
      <c r="T718" s="182"/>
      <c r="U718" s="182"/>
      <c r="V718" s="182"/>
      <c r="W718" s="182"/>
      <c r="X718" s="182"/>
    </row>
    <row r="719" spans="16:24" ht="12.75">
      <c r="P719" s="182"/>
      <c r="Q719" s="182"/>
      <c r="R719" s="182"/>
      <c r="S719" s="182"/>
      <c r="T719" s="182"/>
      <c r="U719" s="182"/>
      <c r="V719" s="182"/>
      <c r="W719" s="182"/>
      <c r="X719" s="182"/>
    </row>
    <row r="720" spans="16:24" ht="12.75">
      <c r="P720" s="182"/>
      <c r="Q720" s="182"/>
      <c r="R720" s="182"/>
      <c r="S720" s="182"/>
      <c r="T720" s="182"/>
      <c r="U720" s="182"/>
      <c r="V720" s="182"/>
      <c r="W720" s="182"/>
      <c r="X720" s="182"/>
    </row>
    <row r="721" spans="16:24" ht="12.75">
      <c r="P721" s="182"/>
      <c r="Q721" s="182"/>
      <c r="R721" s="182"/>
      <c r="S721" s="182"/>
      <c r="T721" s="182"/>
      <c r="U721" s="182"/>
      <c r="V721" s="182"/>
      <c r="W721" s="182"/>
      <c r="X721" s="182"/>
    </row>
    <row r="722" spans="16:24" ht="12.75">
      <c r="P722" s="182"/>
      <c r="Q722" s="182"/>
      <c r="R722" s="182"/>
      <c r="S722" s="182"/>
      <c r="T722" s="182"/>
      <c r="U722" s="182"/>
      <c r="V722" s="182"/>
      <c r="W722" s="182"/>
      <c r="X722" s="182"/>
    </row>
    <row r="723" spans="16:24" ht="12.75">
      <c r="P723" s="182"/>
      <c r="Q723" s="182"/>
      <c r="R723" s="182"/>
      <c r="S723" s="182"/>
      <c r="T723" s="182"/>
      <c r="U723" s="182"/>
      <c r="V723" s="182"/>
      <c r="W723" s="182"/>
      <c r="X723" s="182"/>
    </row>
    <row r="724" spans="16:24" ht="12.75">
      <c r="P724" s="182"/>
      <c r="Q724" s="182"/>
      <c r="R724" s="182"/>
      <c r="S724" s="182"/>
      <c r="T724" s="182"/>
      <c r="U724" s="182"/>
      <c r="V724" s="182"/>
      <c r="W724" s="182"/>
      <c r="X724" s="182"/>
    </row>
    <row r="725" spans="16:24" ht="12.75">
      <c r="P725" s="182"/>
      <c r="Q725" s="182"/>
      <c r="R725" s="182"/>
      <c r="S725" s="182"/>
      <c r="T725" s="182"/>
      <c r="U725" s="182"/>
      <c r="V725" s="182"/>
      <c r="W725" s="182"/>
      <c r="X725" s="182"/>
    </row>
    <row r="726" spans="16:24" ht="12.75">
      <c r="P726" s="182"/>
      <c r="Q726" s="182"/>
      <c r="R726" s="182"/>
      <c r="S726" s="182"/>
      <c r="T726" s="182"/>
      <c r="U726" s="182"/>
      <c r="V726" s="182"/>
      <c r="W726" s="182"/>
      <c r="X726" s="182"/>
    </row>
    <row r="727" spans="16:24" ht="12.75">
      <c r="P727" s="182"/>
      <c r="Q727" s="182"/>
      <c r="R727" s="182"/>
      <c r="S727" s="182"/>
      <c r="T727" s="182"/>
      <c r="U727" s="182"/>
      <c r="V727" s="182"/>
      <c r="W727" s="182"/>
      <c r="X727" s="182"/>
    </row>
    <row r="728" spans="16:24" ht="12.75">
      <c r="P728" s="182"/>
      <c r="Q728" s="182"/>
      <c r="R728" s="182"/>
      <c r="S728" s="182"/>
      <c r="T728" s="182"/>
      <c r="U728" s="182"/>
      <c r="V728" s="182"/>
      <c r="W728" s="182"/>
      <c r="X728" s="182"/>
    </row>
    <row r="729" spans="16:24" ht="12.75">
      <c r="P729" s="182"/>
      <c r="Q729" s="182"/>
      <c r="R729" s="182"/>
      <c r="S729" s="182"/>
      <c r="T729" s="182"/>
      <c r="U729" s="182"/>
      <c r="V729" s="182"/>
      <c r="W729" s="182"/>
      <c r="X729" s="182"/>
    </row>
    <row r="730" spans="16:24" ht="12.75">
      <c r="P730" s="182"/>
      <c r="Q730" s="182"/>
      <c r="R730" s="182"/>
      <c r="S730" s="182"/>
      <c r="T730" s="182"/>
      <c r="U730" s="182"/>
      <c r="V730" s="182"/>
      <c r="W730" s="182"/>
      <c r="X730" s="182"/>
    </row>
    <row r="731" spans="16:24" ht="12.75">
      <c r="P731" s="182"/>
      <c r="Q731" s="182"/>
      <c r="R731" s="182"/>
      <c r="S731" s="182"/>
      <c r="T731" s="182"/>
      <c r="U731" s="182"/>
      <c r="V731" s="182"/>
      <c r="W731" s="182"/>
      <c r="X731" s="182"/>
    </row>
    <row r="732" spans="16:24" ht="12.75">
      <c r="P732" s="182"/>
      <c r="Q732" s="182"/>
      <c r="R732" s="182"/>
      <c r="S732" s="182"/>
      <c r="T732" s="182"/>
      <c r="U732" s="182"/>
      <c r="V732" s="182"/>
      <c r="W732" s="182"/>
      <c r="X732" s="182"/>
    </row>
    <row r="733" spans="16:24" ht="12.75">
      <c r="P733" s="182"/>
      <c r="Q733" s="182"/>
      <c r="R733" s="182"/>
      <c r="S733" s="182"/>
      <c r="T733" s="182"/>
      <c r="U733" s="182"/>
      <c r="V733" s="182"/>
      <c r="W733" s="182"/>
      <c r="X733" s="182"/>
    </row>
    <row r="734" spans="16:24" ht="12.75">
      <c r="P734" s="182"/>
      <c r="Q734" s="182"/>
      <c r="R734" s="182"/>
      <c r="S734" s="182"/>
      <c r="T734" s="182"/>
      <c r="U734" s="182"/>
      <c r="V734" s="182"/>
      <c r="W734" s="182"/>
      <c r="X734" s="182"/>
    </row>
    <row r="735" spans="16:24" ht="12.75">
      <c r="P735" s="182"/>
      <c r="Q735" s="182"/>
      <c r="R735" s="182"/>
      <c r="S735" s="182"/>
      <c r="T735" s="182"/>
      <c r="U735" s="182"/>
      <c r="V735" s="182"/>
      <c r="W735" s="182"/>
      <c r="X735" s="182"/>
    </row>
    <row r="736" spans="16:24" ht="12.75">
      <c r="P736" s="182"/>
      <c r="Q736" s="182"/>
      <c r="R736" s="182"/>
      <c r="S736" s="182"/>
      <c r="T736" s="182"/>
      <c r="U736" s="182"/>
      <c r="V736" s="182"/>
      <c r="W736" s="182"/>
      <c r="X736" s="182"/>
    </row>
    <row r="737" spans="16:24" ht="12.75">
      <c r="P737" s="182"/>
      <c r="Q737" s="182"/>
      <c r="R737" s="182"/>
      <c r="S737" s="182"/>
      <c r="T737" s="182"/>
      <c r="U737" s="182"/>
      <c r="V737" s="182"/>
      <c r="W737" s="182"/>
      <c r="X737" s="182"/>
    </row>
    <row r="738" spans="16:24" ht="12.75">
      <c r="P738" s="182"/>
      <c r="Q738" s="182"/>
      <c r="R738" s="182"/>
      <c r="S738" s="182"/>
      <c r="T738" s="182"/>
      <c r="U738" s="182"/>
      <c r="V738" s="182"/>
      <c r="W738" s="182"/>
      <c r="X738" s="182"/>
    </row>
    <row r="739" spans="16:24" ht="12.75">
      <c r="P739" s="182"/>
      <c r="Q739" s="182"/>
      <c r="R739" s="182"/>
      <c r="S739" s="182"/>
      <c r="T739" s="182"/>
      <c r="U739" s="182"/>
      <c r="V739" s="182"/>
      <c r="W739" s="182"/>
      <c r="X739" s="182"/>
    </row>
    <row r="740" spans="16:24" ht="12.75">
      <c r="P740" s="182"/>
      <c r="Q740" s="182"/>
      <c r="R740" s="182"/>
      <c r="S740" s="182"/>
      <c r="T740" s="182"/>
      <c r="U740" s="182"/>
      <c r="V740" s="182"/>
      <c r="W740" s="182"/>
      <c r="X740" s="182"/>
    </row>
    <row r="741" spans="16:24" ht="12.75">
      <c r="P741" s="182"/>
      <c r="Q741" s="182"/>
      <c r="R741" s="182"/>
      <c r="S741" s="182"/>
      <c r="T741" s="182"/>
      <c r="U741" s="182"/>
      <c r="V741" s="182"/>
      <c r="W741" s="182"/>
      <c r="X741" s="182"/>
    </row>
    <row r="742" spans="16:24" ht="12.75">
      <c r="P742" s="182"/>
      <c r="Q742" s="182"/>
      <c r="R742" s="182"/>
      <c r="S742" s="182"/>
      <c r="T742" s="182"/>
      <c r="U742" s="182"/>
      <c r="V742" s="182"/>
      <c r="W742" s="182"/>
      <c r="X742" s="182"/>
    </row>
    <row r="743" spans="16:24" ht="12.75">
      <c r="P743" s="182"/>
      <c r="Q743" s="182"/>
      <c r="R743" s="182"/>
      <c r="S743" s="182"/>
      <c r="T743" s="182"/>
      <c r="U743" s="182"/>
      <c r="V743" s="182"/>
      <c r="W743" s="182"/>
      <c r="X743" s="182"/>
    </row>
    <row r="744" spans="16:24" ht="12.75">
      <c r="P744" s="182"/>
      <c r="Q744" s="182"/>
      <c r="R744" s="182"/>
      <c r="S744" s="182"/>
      <c r="T744" s="182"/>
      <c r="U744" s="182"/>
      <c r="V744" s="182"/>
      <c r="W744" s="182"/>
      <c r="X744" s="182"/>
    </row>
    <row r="745" spans="16:24" ht="12.75">
      <c r="P745" s="182"/>
      <c r="Q745" s="182"/>
      <c r="R745" s="182"/>
      <c r="S745" s="182"/>
      <c r="T745" s="182"/>
      <c r="U745" s="182"/>
      <c r="V745" s="182"/>
      <c r="W745" s="182"/>
      <c r="X745" s="182"/>
    </row>
    <row r="746" spans="16:24" ht="12.75">
      <c r="P746" s="182"/>
      <c r="Q746" s="182"/>
      <c r="R746" s="182"/>
      <c r="S746" s="182"/>
      <c r="T746" s="182"/>
      <c r="U746" s="182"/>
      <c r="V746" s="182"/>
      <c r="W746" s="182"/>
      <c r="X746" s="182"/>
    </row>
    <row r="747" spans="16:24" ht="12.75">
      <c r="P747" s="182"/>
      <c r="Q747" s="182"/>
      <c r="R747" s="182"/>
      <c r="S747" s="182"/>
      <c r="T747" s="182"/>
      <c r="U747" s="182"/>
      <c r="V747" s="182"/>
      <c r="W747" s="182"/>
      <c r="X747" s="182"/>
    </row>
    <row r="748" spans="16:24" ht="12.75">
      <c r="P748" s="182"/>
      <c r="Q748" s="182"/>
      <c r="R748" s="182"/>
      <c r="S748" s="182"/>
      <c r="T748" s="182"/>
      <c r="U748" s="182"/>
      <c r="V748" s="182"/>
      <c r="W748" s="182"/>
      <c r="X748" s="182"/>
    </row>
    <row r="749" spans="16:24" ht="12.75">
      <c r="P749" s="182"/>
      <c r="Q749" s="182"/>
      <c r="R749" s="182"/>
      <c r="S749" s="182"/>
      <c r="T749" s="182"/>
      <c r="U749" s="182"/>
      <c r="V749" s="182"/>
      <c r="W749" s="182"/>
      <c r="X749" s="182"/>
    </row>
    <row r="750" spans="16:24" ht="12.75">
      <c r="P750" s="182"/>
      <c r="Q750" s="182"/>
      <c r="R750" s="182"/>
      <c r="S750" s="182"/>
      <c r="T750" s="182"/>
      <c r="U750" s="182"/>
      <c r="V750" s="182"/>
      <c r="W750" s="182"/>
      <c r="X750" s="182"/>
    </row>
    <row r="751" spans="16:24" ht="12.75">
      <c r="P751" s="182"/>
      <c r="Q751" s="182"/>
      <c r="R751" s="182"/>
      <c r="S751" s="182"/>
      <c r="T751" s="182"/>
      <c r="U751" s="182"/>
      <c r="V751" s="182"/>
      <c r="W751" s="182"/>
      <c r="X751" s="182"/>
    </row>
    <row r="752" spans="16:24" ht="12.75">
      <c r="P752" s="182"/>
      <c r="Q752" s="182"/>
      <c r="R752" s="182"/>
      <c r="S752" s="182"/>
      <c r="T752" s="182"/>
      <c r="U752" s="182"/>
      <c r="V752" s="182"/>
      <c r="W752" s="182"/>
      <c r="X752" s="182"/>
    </row>
    <row r="753" spans="16:24" ht="12.75">
      <c r="P753" s="182"/>
      <c r="Q753" s="182"/>
      <c r="R753" s="182"/>
      <c r="S753" s="182"/>
      <c r="T753" s="182"/>
      <c r="U753" s="182"/>
      <c r="V753" s="182"/>
      <c r="W753" s="182"/>
      <c r="X753" s="182"/>
    </row>
    <row r="754" spans="16:24" ht="12.75">
      <c r="P754" s="182"/>
      <c r="Q754" s="182"/>
      <c r="R754" s="182"/>
      <c r="S754" s="182"/>
      <c r="T754" s="182"/>
      <c r="U754" s="182"/>
      <c r="V754" s="182"/>
      <c r="W754" s="182"/>
      <c r="X754" s="182"/>
    </row>
    <row r="755" spans="16:24" ht="12.75">
      <c r="P755" s="182"/>
      <c r="Q755" s="182"/>
      <c r="R755" s="182"/>
      <c r="S755" s="182"/>
      <c r="T755" s="182"/>
      <c r="U755" s="182"/>
      <c r="V755" s="182"/>
      <c r="W755" s="182"/>
      <c r="X755" s="182"/>
    </row>
    <row r="756" spans="16:24" ht="12.75">
      <c r="P756" s="182"/>
      <c r="Q756" s="182"/>
      <c r="R756" s="182"/>
      <c r="S756" s="182"/>
      <c r="T756" s="182"/>
      <c r="U756" s="182"/>
      <c r="V756" s="182"/>
      <c r="W756" s="182"/>
      <c r="X756" s="182"/>
    </row>
    <row r="757" spans="16:24" ht="12.75">
      <c r="P757" s="182"/>
      <c r="Q757" s="182"/>
      <c r="R757" s="182"/>
      <c r="S757" s="182"/>
      <c r="T757" s="182"/>
      <c r="U757" s="182"/>
      <c r="V757" s="182"/>
      <c r="W757" s="182"/>
      <c r="X757" s="182"/>
    </row>
    <row r="758" spans="16:24" ht="12.75">
      <c r="P758" s="182"/>
      <c r="Q758" s="182"/>
      <c r="R758" s="182"/>
      <c r="S758" s="182"/>
      <c r="T758" s="182"/>
      <c r="U758" s="182"/>
      <c r="V758" s="182"/>
      <c r="W758" s="182"/>
      <c r="X758" s="182"/>
    </row>
    <row r="759" spans="16:24" ht="12.75">
      <c r="P759" s="182"/>
      <c r="Q759" s="182"/>
      <c r="R759" s="182"/>
      <c r="S759" s="182"/>
      <c r="T759" s="182"/>
      <c r="U759" s="182"/>
      <c r="V759" s="182"/>
      <c r="W759" s="182"/>
      <c r="X759" s="182"/>
    </row>
    <row r="760" spans="16:24" ht="12.75">
      <c r="P760" s="182"/>
      <c r="Q760" s="182"/>
      <c r="R760" s="182"/>
      <c r="S760" s="182"/>
      <c r="T760" s="182"/>
      <c r="U760" s="182"/>
      <c r="V760" s="182"/>
      <c r="W760" s="182"/>
      <c r="X760" s="182"/>
    </row>
    <row r="761" spans="16:24" ht="12.75">
      <c r="P761" s="182"/>
      <c r="Q761" s="182"/>
      <c r="R761" s="182"/>
      <c r="S761" s="182"/>
      <c r="T761" s="182"/>
      <c r="U761" s="182"/>
      <c r="V761" s="182"/>
      <c r="W761" s="182"/>
      <c r="X761" s="182"/>
    </row>
    <row r="762" spans="16:24" ht="12.75">
      <c r="P762" s="182"/>
      <c r="Q762" s="182"/>
      <c r="R762" s="182"/>
      <c r="S762" s="182"/>
      <c r="T762" s="182"/>
      <c r="U762" s="182"/>
      <c r="V762" s="182"/>
      <c r="W762" s="182"/>
      <c r="X762" s="182"/>
    </row>
    <row r="763" spans="16:24" ht="12.75">
      <c r="P763" s="182"/>
      <c r="Q763" s="182"/>
      <c r="R763" s="182"/>
      <c r="S763" s="182"/>
      <c r="T763" s="182"/>
      <c r="U763" s="182"/>
      <c r="V763" s="182"/>
      <c r="W763" s="182"/>
      <c r="X763" s="182"/>
    </row>
    <row r="764" spans="16:24" ht="12.75">
      <c r="P764" s="182"/>
      <c r="Q764" s="182"/>
      <c r="R764" s="182"/>
      <c r="S764" s="182"/>
      <c r="T764" s="182"/>
      <c r="U764" s="182"/>
      <c r="V764" s="182"/>
      <c r="W764" s="182"/>
      <c r="X764" s="182"/>
    </row>
    <row r="765" spans="16:24" ht="12.75">
      <c r="P765" s="182"/>
      <c r="Q765" s="182"/>
      <c r="R765" s="182"/>
      <c r="S765" s="182"/>
      <c r="T765" s="182"/>
      <c r="U765" s="182"/>
      <c r="V765" s="182"/>
      <c r="W765" s="182"/>
      <c r="X765" s="182"/>
    </row>
    <row r="766" spans="16:24" ht="12.75">
      <c r="P766" s="182"/>
      <c r="Q766" s="182"/>
      <c r="R766" s="182"/>
      <c r="S766" s="182"/>
      <c r="T766" s="182"/>
      <c r="U766" s="182"/>
      <c r="V766" s="182"/>
      <c r="W766" s="182"/>
      <c r="X766" s="182"/>
    </row>
    <row r="767" spans="16:24" ht="12.75">
      <c r="P767" s="182"/>
      <c r="Q767" s="182"/>
      <c r="R767" s="182"/>
      <c r="S767" s="182"/>
      <c r="T767" s="182"/>
      <c r="U767" s="182"/>
      <c r="V767" s="182"/>
      <c r="W767" s="182"/>
      <c r="X767" s="182"/>
    </row>
    <row r="768" spans="16:24" ht="12.75">
      <c r="P768" s="182"/>
      <c r="Q768" s="182"/>
      <c r="R768" s="182"/>
      <c r="S768" s="182"/>
      <c r="T768" s="182"/>
      <c r="U768" s="182"/>
      <c r="V768" s="182"/>
      <c r="W768" s="182"/>
      <c r="X768" s="182"/>
    </row>
    <row r="769" spans="16:24" ht="12.75">
      <c r="P769" s="182"/>
      <c r="Q769" s="182"/>
      <c r="R769" s="182"/>
      <c r="S769" s="182"/>
      <c r="T769" s="182"/>
      <c r="U769" s="182"/>
      <c r="V769" s="182"/>
      <c r="W769" s="182"/>
      <c r="X769" s="182"/>
    </row>
    <row r="770" spans="16:24" ht="12.75">
      <c r="P770" s="182"/>
      <c r="Q770" s="182"/>
      <c r="R770" s="182"/>
      <c r="S770" s="182"/>
      <c r="T770" s="182"/>
      <c r="U770" s="182"/>
      <c r="V770" s="182"/>
      <c r="W770" s="182"/>
      <c r="X770" s="182"/>
    </row>
    <row r="771" spans="16:24" ht="12.75">
      <c r="P771" s="182"/>
      <c r="Q771" s="182"/>
      <c r="R771" s="182"/>
      <c r="S771" s="182"/>
      <c r="T771" s="182"/>
      <c r="U771" s="182"/>
      <c r="V771" s="182"/>
      <c r="W771" s="182"/>
      <c r="X771" s="182"/>
    </row>
    <row r="772" spans="16:24" ht="12.75">
      <c r="P772" s="182"/>
      <c r="Q772" s="182"/>
      <c r="R772" s="182"/>
      <c r="S772" s="182"/>
      <c r="T772" s="182"/>
      <c r="U772" s="182"/>
      <c r="V772" s="182"/>
      <c r="W772" s="182"/>
      <c r="X772" s="182"/>
    </row>
    <row r="773" spans="16:24" ht="12.75">
      <c r="P773" s="182"/>
      <c r="Q773" s="182"/>
      <c r="R773" s="182"/>
      <c r="S773" s="182"/>
      <c r="T773" s="182"/>
      <c r="U773" s="182"/>
      <c r="V773" s="182"/>
      <c r="W773" s="182"/>
      <c r="X773" s="182"/>
    </row>
    <row r="774" spans="16:24" ht="12.75">
      <c r="P774" s="182"/>
      <c r="Q774" s="182"/>
      <c r="R774" s="182"/>
      <c r="S774" s="182"/>
      <c r="T774" s="182"/>
      <c r="U774" s="182"/>
      <c r="V774" s="182"/>
      <c r="W774" s="182"/>
      <c r="X774" s="182"/>
    </row>
    <row r="775" spans="16:24" ht="12.75">
      <c r="P775" s="182"/>
      <c r="Q775" s="182"/>
      <c r="R775" s="182"/>
      <c r="S775" s="182"/>
      <c r="T775" s="182"/>
      <c r="U775" s="182"/>
      <c r="V775" s="182"/>
      <c r="W775" s="182"/>
      <c r="X775" s="182"/>
    </row>
    <row r="776" spans="16:24" ht="12.75">
      <c r="P776" s="182"/>
      <c r="Q776" s="182"/>
      <c r="R776" s="182"/>
      <c r="S776" s="182"/>
      <c r="T776" s="182"/>
      <c r="U776" s="182"/>
      <c r="V776" s="182"/>
      <c r="W776" s="182"/>
      <c r="X776" s="182"/>
    </row>
    <row r="777" spans="16:24" ht="12.75">
      <c r="P777" s="182"/>
      <c r="Q777" s="182"/>
      <c r="R777" s="182"/>
      <c r="S777" s="182"/>
      <c r="T777" s="182"/>
      <c r="U777" s="182"/>
      <c r="V777" s="182"/>
      <c r="W777" s="182"/>
      <c r="X777" s="182"/>
    </row>
    <row r="778" spans="16:24" ht="12.75">
      <c r="P778" s="182"/>
      <c r="Q778" s="182"/>
      <c r="R778" s="182"/>
      <c r="S778" s="182"/>
      <c r="T778" s="182"/>
      <c r="U778" s="182"/>
      <c r="V778" s="182"/>
      <c r="W778" s="182"/>
      <c r="X778" s="182"/>
    </row>
    <row r="779" spans="16:24" ht="12.75">
      <c r="P779" s="182"/>
      <c r="Q779" s="182"/>
      <c r="R779" s="182"/>
      <c r="S779" s="182"/>
      <c r="T779" s="182"/>
      <c r="U779" s="182"/>
      <c r="V779" s="182"/>
      <c r="W779" s="182"/>
      <c r="X779" s="182"/>
    </row>
    <row r="780" spans="16:24" ht="12.75">
      <c r="P780" s="182"/>
      <c r="Q780" s="182"/>
      <c r="R780" s="182"/>
      <c r="S780" s="182"/>
      <c r="T780" s="182"/>
      <c r="U780" s="182"/>
      <c r="V780" s="182"/>
      <c r="W780" s="182"/>
      <c r="X780" s="182"/>
    </row>
    <row r="781" spans="16:24" ht="12.75">
      <c r="P781" s="182"/>
      <c r="Q781" s="182"/>
      <c r="R781" s="182"/>
      <c r="S781" s="182"/>
      <c r="T781" s="182"/>
      <c r="U781" s="182"/>
      <c r="V781" s="182"/>
      <c r="W781" s="182"/>
      <c r="X781" s="182"/>
    </row>
    <row r="782" spans="16:24" ht="12.75">
      <c r="P782" s="182"/>
      <c r="Q782" s="182"/>
      <c r="R782" s="182"/>
      <c r="S782" s="182"/>
      <c r="T782" s="182"/>
      <c r="U782" s="182"/>
      <c r="V782" s="182"/>
      <c r="W782" s="182"/>
      <c r="X782" s="182"/>
    </row>
    <row r="783" spans="16:24" ht="12.75">
      <c r="P783" s="182"/>
      <c r="Q783" s="182"/>
      <c r="R783" s="182"/>
      <c r="S783" s="182"/>
      <c r="T783" s="182"/>
      <c r="U783" s="182"/>
      <c r="V783" s="182"/>
      <c r="W783" s="182"/>
      <c r="X783" s="182"/>
    </row>
    <row r="784" spans="16:24" ht="12.75">
      <c r="P784" s="182"/>
      <c r="Q784" s="182"/>
      <c r="R784" s="182"/>
      <c r="S784" s="182"/>
      <c r="T784" s="182"/>
      <c r="U784" s="182"/>
      <c r="V784" s="182"/>
      <c r="W784" s="182"/>
      <c r="X784" s="182"/>
    </row>
    <row r="785" spans="16:24" ht="12.75">
      <c r="P785" s="182"/>
      <c r="Q785" s="182"/>
      <c r="R785" s="182"/>
      <c r="S785" s="182"/>
      <c r="T785" s="182"/>
      <c r="U785" s="182"/>
      <c r="V785" s="182"/>
      <c r="W785" s="182"/>
      <c r="X785" s="182"/>
    </row>
    <row r="786" spans="16:24" ht="12.75">
      <c r="P786" s="182"/>
      <c r="Q786" s="182"/>
      <c r="R786" s="182"/>
      <c r="S786" s="182"/>
      <c r="T786" s="182"/>
      <c r="U786" s="182"/>
      <c r="V786" s="182"/>
      <c r="W786" s="182"/>
      <c r="X786" s="182"/>
    </row>
    <row r="787" spans="16:24" ht="12.75">
      <c r="P787" s="182"/>
      <c r="Q787" s="182"/>
      <c r="R787" s="182"/>
      <c r="S787" s="182"/>
      <c r="T787" s="182"/>
      <c r="U787" s="182"/>
      <c r="V787" s="182"/>
      <c r="W787" s="182"/>
      <c r="X787" s="182"/>
    </row>
    <row r="788" spans="16:24" ht="12.75">
      <c r="P788" s="182"/>
      <c r="Q788" s="182"/>
      <c r="R788" s="182"/>
      <c r="S788" s="182"/>
      <c r="T788" s="182"/>
      <c r="U788" s="182"/>
      <c r="V788" s="182"/>
      <c r="W788" s="182"/>
      <c r="X788" s="182"/>
    </row>
    <row r="789" spans="16:24" ht="12.75">
      <c r="P789" s="182"/>
      <c r="Q789" s="182"/>
      <c r="R789" s="182"/>
      <c r="S789" s="182"/>
      <c r="T789" s="182"/>
      <c r="U789" s="182"/>
      <c r="V789" s="182"/>
      <c r="W789" s="182"/>
      <c r="X789" s="182"/>
    </row>
    <row r="790" spans="16:24" ht="12.75">
      <c r="P790" s="182"/>
      <c r="Q790" s="182"/>
      <c r="R790" s="182"/>
      <c r="S790" s="182"/>
      <c r="T790" s="182"/>
      <c r="U790" s="182"/>
      <c r="V790" s="182"/>
      <c r="W790" s="182"/>
      <c r="X790" s="182"/>
    </row>
    <row r="791" spans="16:24" ht="12.75">
      <c r="P791" s="182"/>
      <c r="Q791" s="182"/>
      <c r="R791" s="182"/>
      <c r="S791" s="182"/>
      <c r="T791" s="182"/>
      <c r="U791" s="182"/>
      <c r="V791" s="182"/>
      <c r="W791" s="182"/>
      <c r="X791" s="182"/>
    </row>
    <row r="792" spans="16:24" ht="12.75">
      <c r="P792" s="182"/>
      <c r="Q792" s="182"/>
      <c r="R792" s="182"/>
      <c r="S792" s="182"/>
      <c r="T792" s="182"/>
      <c r="U792" s="182"/>
      <c r="V792" s="182"/>
      <c r="W792" s="182"/>
      <c r="X792" s="182"/>
    </row>
    <row r="793" spans="16:24" ht="12.75">
      <c r="P793" s="182"/>
      <c r="Q793" s="182"/>
      <c r="R793" s="182"/>
      <c r="S793" s="182"/>
      <c r="T793" s="182"/>
      <c r="U793" s="182"/>
      <c r="V793" s="182"/>
      <c r="W793" s="182"/>
      <c r="X793" s="182"/>
    </row>
    <row r="794" spans="16:24" ht="12.75">
      <c r="P794" s="182"/>
      <c r="Q794" s="182"/>
      <c r="R794" s="182"/>
      <c r="S794" s="182"/>
      <c r="T794" s="182"/>
      <c r="U794" s="182"/>
      <c r="V794" s="182"/>
      <c r="W794" s="182"/>
      <c r="X794" s="182"/>
    </row>
    <row r="795" spans="16:24" ht="12.75">
      <c r="P795" s="182"/>
      <c r="Q795" s="182"/>
      <c r="R795" s="182"/>
      <c r="S795" s="182"/>
      <c r="T795" s="182"/>
      <c r="U795" s="182"/>
      <c r="V795" s="182"/>
      <c r="W795" s="182"/>
      <c r="X795" s="182"/>
    </row>
    <row r="796" spans="16:24" ht="12.75">
      <c r="P796" s="182"/>
      <c r="Q796" s="182"/>
      <c r="R796" s="182"/>
      <c r="S796" s="182"/>
      <c r="T796" s="182"/>
      <c r="U796" s="182"/>
      <c r="V796" s="182"/>
      <c r="W796" s="182"/>
      <c r="X796" s="182"/>
    </row>
    <row r="797" spans="16:24" ht="12.75">
      <c r="P797" s="182"/>
      <c r="Q797" s="182"/>
      <c r="R797" s="182"/>
      <c r="S797" s="182"/>
      <c r="T797" s="182"/>
      <c r="U797" s="182"/>
      <c r="V797" s="182"/>
      <c r="W797" s="182"/>
      <c r="X797" s="182"/>
    </row>
    <row r="798" spans="16:24" ht="12.75">
      <c r="P798" s="182"/>
      <c r="Q798" s="182"/>
      <c r="R798" s="182"/>
      <c r="S798" s="182"/>
      <c r="T798" s="182"/>
      <c r="U798" s="182"/>
      <c r="V798" s="182"/>
      <c r="W798" s="182"/>
      <c r="X798" s="182"/>
    </row>
    <row r="799" spans="16:24" ht="12.75">
      <c r="P799" s="182"/>
      <c r="Q799" s="182"/>
      <c r="R799" s="182"/>
      <c r="S799" s="182"/>
      <c r="T799" s="182"/>
      <c r="U799" s="182"/>
      <c r="V799" s="182"/>
      <c r="W799" s="182"/>
      <c r="X799" s="182"/>
    </row>
    <row r="800" spans="16:24" ht="12.75">
      <c r="P800" s="182"/>
      <c r="Q800" s="182"/>
      <c r="R800" s="182"/>
      <c r="S800" s="182"/>
      <c r="T800" s="182"/>
      <c r="U800" s="182"/>
      <c r="V800" s="182"/>
      <c r="W800" s="182"/>
      <c r="X800" s="182"/>
    </row>
    <row r="801" spans="16:24" ht="12.75">
      <c r="P801" s="182"/>
      <c r="Q801" s="182"/>
      <c r="R801" s="182"/>
      <c r="S801" s="182"/>
      <c r="T801" s="182"/>
      <c r="U801" s="182"/>
      <c r="V801" s="182"/>
      <c r="W801" s="182"/>
      <c r="X801" s="182"/>
    </row>
    <row r="802" spans="16:24" ht="12.75">
      <c r="P802" s="182"/>
      <c r="Q802" s="182"/>
      <c r="R802" s="182"/>
      <c r="S802" s="182"/>
      <c r="T802" s="182"/>
      <c r="U802" s="182"/>
      <c r="V802" s="182"/>
      <c r="W802" s="182"/>
      <c r="X802" s="182"/>
    </row>
    <row r="803" spans="16:24" ht="12.75">
      <c r="P803" s="182"/>
      <c r="Q803" s="182"/>
      <c r="R803" s="182"/>
      <c r="S803" s="182"/>
      <c r="T803" s="182"/>
      <c r="U803" s="182"/>
      <c r="V803" s="182"/>
      <c r="W803" s="182"/>
      <c r="X803" s="182"/>
    </row>
    <row r="804" spans="16:24" ht="12.75">
      <c r="P804" s="182"/>
      <c r="Q804" s="182"/>
      <c r="R804" s="182"/>
      <c r="S804" s="182"/>
      <c r="T804" s="182"/>
      <c r="U804" s="182"/>
      <c r="V804" s="182"/>
      <c r="W804" s="182"/>
      <c r="X804" s="182"/>
    </row>
    <row r="805" spans="16:24" ht="12.75">
      <c r="P805" s="182"/>
      <c r="Q805" s="182"/>
      <c r="R805" s="182"/>
      <c r="S805" s="182"/>
      <c r="T805" s="182"/>
      <c r="U805" s="182"/>
      <c r="V805" s="182"/>
      <c r="W805" s="182"/>
      <c r="X805" s="182"/>
    </row>
    <row r="806" spans="16:24" ht="12.75">
      <c r="P806" s="182"/>
      <c r="Q806" s="182"/>
      <c r="R806" s="182"/>
      <c r="S806" s="182"/>
      <c r="T806" s="182"/>
      <c r="U806" s="182"/>
      <c r="V806" s="182"/>
      <c r="W806" s="182"/>
      <c r="X806" s="182"/>
    </row>
    <row r="807" spans="16:24" ht="12.75">
      <c r="P807" s="182"/>
      <c r="Q807" s="182"/>
      <c r="R807" s="182"/>
      <c r="S807" s="182"/>
      <c r="T807" s="182"/>
      <c r="U807" s="182"/>
      <c r="V807" s="182"/>
      <c r="W807" s="182"/>
      <c r="X807" s="182"/>
    </row>
    <row r="808" spans="16:24" ht="12.75">
      <c r="P808" s="182"/>
      <c r="Q808" s="182"/>
      <c r="R808" s="182"/>
      <c r="S808" s="182"/>
      <c r="T808" s="182"/>
      <c r="U808" s="182"/>
      <c r="V808" s="182"/>
      <c r="W808" s="182"/>
      <c r="X808" s="182"/>
    </row>
    <row r="809" spans="16:24" ht="12.75">
      <c r="P809" s="182"/>
      <c r="Q809" s="182"/>
      <c r="R809" s="182"/>
      <c r="S809" s="182"/>
      <c r="T809" s="182"/>
      <c r="U809" s="182"/>
      <c r="V809" s="182"/>
      <c r="W809" s="182"/>
      <c r="X809" s="182"/>
    </row>
    <row r="810" spans="16:24" ht="12.75">
      <c r="P810" s="182"/>
      <c r="Q810" s="182"/>
      <c r="R810" s="182"/>
      <c r="S810" s="182"/>
      <c r="T810" s="182"/>
      <c r="U810" s="182"/>
      <c r="V810" s="182"/>
      <c r="W810" s="182"/>
      <c r="X810" s="182"/>
    </row>
    <row r="811" spans="16:24" ht="12.75">
      <c r="P811" s="182"/>
      <c r="Q811" s="182"/>
      <c r="R811" s="182"/>
      <c r="S811" s="182"/>
      <c r="T811" s="182"/>
      <c r="U811" s="182"/>
      <c r="V811" s="182"/>
      <c r="W811" s="182"/>
      <c r="X811" s="182"/>
    </row>
    <row r="812" spans="16:24" ht="12.75">
      <c r="P812" s="182"/>
      <c r="Q812" s="182"/>
      <c r="R812" s="182"/>
      <c r="S812" s="182"/>
      <c r="T812" s="182"/>
      <c r="U812" s="182"/>
      <c r="V812" s="182"/>
      <c r="W812" s="182"/>
      <c r="X812" s="182"/>
    </row>
    <row r="813" spans="16:24" ht="12.75">
      <c r="P813" s="182"/>
      <c r="Q813" s="182"/>
      <c r="R813" s="182"/>
      <c r="S813" s="182"/>
      <c r="T813" s="182"/>
      <c r="U813" s="182"/>
      <c r="V813" s="182"/>
      <c r="W813" s="182"/>
      <c r="X813" s="182"/>
    </row>
    <row r="814" spans="16:24" ht="12.75">
      <c r="P814" s="182"/>
      <c r="Q814" s="182"/>
      <c r="R814" s="182"/>
      <c r="S814" s="182"/>
      <c r="T814" s="182"/>
      <c r="U814" s="182"/>
      <c r="V814" s="182"/>
      <c r="W814" s="182"/>
      <c r="X814" s="182"/>
    </row>
    <row r="815" spans="16:24" ht="12.75">
      <c r="P815" s="182"/>
      <c r="Q815" s="182"/>
      <c r="R815" s="182"/>
      <c r="S815" s="182"/>
      <c r="T815" s="182"/>
      <c r="U815" s="182"/>
      <c r="V815" s="182"/>
      <c r="W815" s="182"/>
      <c r="X815" s="182"/>
    </row>
    <row r="816" spans="16:24" ht="12.75">
      <c r="P816" s="182"/>
      <c r="Q816" s="182"/>
      <c r="R816" s="182"/>
      <c r="S816" s="182"/>
      <c r="T816" s="182"/>
      <c r="U816" s="182"/>
      <c r="V816" s="182"/>
      <c r="W816" s="182"/>
      <c r="X816" s="182"/>
    </row>
    <row r="817" spans="16:24" ht="12.75">
      <c r="P817" s="182"/>
      <c r="Q817" s="182"/>
      <c r="R817" s="182"/>
      <c r="S817" s="182"/>
      <c r="T817" s="182"/>
      <c r="U817" s="182"/>
      <c r="V817" s="182"/>
      <c r="W817" s="182"/>
      <c r="X817" s="182"/>
    </row>
    <row r="818" spans="16:24" ht="12.75">
      <c r="P818" s="182"/>
      <c r="Q818" s="182"/>
      <c r="R818" s="182"/>
      <c r="S818" s="182"/>
      <c r="T818" s="182"/>
      <c r="U818" s="182"/>
      <c r="V818" s="182"/>
      <c r="W818" s="182"/>
      <c r="X818" s="182"/>
    </row>
    <row r="819" spans="16:24" ht="12.75">
      <c r="P819" s="182"/>
      <c r="Q819" s="182"/>
      <c r="R819" s="182"/>
      <c r="S819" s="182"/>
      <c r="T819" s="182"/>
      <c r="U819" s="182"/>
      <c r="V819" s="182"/>
      <c r="W819" s="182"/>
      <c r="X819" s="182"/>
    </row>
    <row r="820" spans="16:24" ht="12.75">
      <c r="P820" s="182"/>
      <c r="Q820" s="182"/>
      <c r="R820" s="182"/>
      <c r="S820" s="182"/>
      <c r="T820" s="182"/>
      <c r="U820" s="182"/>
      <c r="V820" s="182"/>
      <c r="W820" s="182"/>
      <c r="X820" s="182"/>
    </row>
    <row r="821" spans="16:24" ht="12.75">
      <c r="P821" s="182"/>
      <c r="Q821" s="182"/>
      <c r="R821" s="182"/>
      <c r="S821" s="182"/>
      <c r="T821" s="182"/>
      <c r="U821" s="182"/>
      <c r="V821" s="182"/>
      <c r="W821" s="182"/>
      <c r="X821" s="182"/>
    </row>
    <row r="822" spans="16:24" ht="12.75">
      <c r="P822" s="182"/>
      <c r="Q822" s="182"/>
      <c r="R822" s="182"/>
      <c r="S822" s="182"/>
      <c r="T822" s="182"/>
      <c r="U822" s="182"/>
      <c r="V822" s="182"/>
      <c r="W822" s="182"/>
      <c r="X822" s="182"/>
    </row>
    <row r="823" spans="16:24" ht="12.75">
      <c r="P823" s="182"/>
      <c r="Q823" s="182"/>
      <c r="R823" s="182"/>
      <c r="S823" s="182"/>
      <c r="T823" s="182"/>
      <c r="U823" s="182"/>
      <c r="V823" s="182"/>
      <c r="W823" s="182"/>
      <c r="X823" s="182"/>
    </row>
    <row r="824" spans="16:24" ht="12.75">
      <c r="P824" s="182"/>
      <c r="Q824" s="182"/>
      <c r="R824" s="182"/>
      <c r="S824" s="182"/>
      <c r="T824" s="182"/>
      <c r="U824" s="182"/>
      <c r="V824" s="182"/>
      <c r="W824" s="182"/>
      <c r="X824" s="182"/>
    </row>
    <row r="825" spans="16:24" ht="12.75">
      <c r="P825" s="182"/>
      <c r="Q825" s="182"/>
      <c r="R825" s="182"/>
      <c r="S825" s="182"/>
      <c r="T825" s="182"/>
      <c r="U825" s="182"/>
      <c r="V825" s="182"/>
      <c r="W825" s="182"/>
      <c r="X825" s="182"/>
    </row>
    <row r="826" spans="16:24" ht="12.75">
      <c r="P826" s="182"/>
      <c r="Q826" s="182"/>
      <c r="R826" s="182"/>
      <c r="S826" s="182"/>
      <c r="T826" s="182"/>
      <c r="U826" s="182"/>
      <c r="V826" s="182"/>
      <c r="W826" s="182"/>
      <c r="X826" s="182"/>
    </row>
    <row r="827" spans="16:24" ht="12.75">
      <c r="P827" s="182"/>
      <c r="Q827" s="182"/>
      <c r="R827" s="182"/>
      <c r="S827" s="182"/>
      <c r="T827" s="182"/>
      <c r="U827" s="182"/>
      <c r="V827" s="182"/>
      <c r="W827" s="182"/>
      <c r="X827" s="182"/>
    </row>
    <row r="828" spans="16:24" ht="12.75">
      <c r="P828" s="182"/>
      <c r="Q828" s="182"/>
      <c r="R828" s="182"/>
      <c r="S828" s="182"/>
      <c r="T828" s="182"/>
      <c r="U828" s="182"/>
      <c r="V828" s="182"/>
      <c r="W828" s="182"/>
      <c r="X828" s="182"/>
    </row>
    <row r="829" spans="16:24" ht="12.75">
      <c r="P829" s="182"/>
      <c r="Q829" s="182"/>
      <c r="R829" s="182"/>
      <c r="S829" s="182"/>
      <c r="T829" s="182"/>
      <c r="U829" s="182"/>
      <c r="V829" s="182"/>
      <c r="W829" s="182"/>
      <c r="X829" s="182"/>
    </row>
    <row r="830" spans="16:24" ht="12.75">
      <c r="P830" s="182"/>
      <c r="Q830" s="182"/>
      <c r="R830" s="182"/>
      <c r="S830" s="182"/>
      <c r="T830" s="182"/>
      <c r="U830" s="182"/>
      <c r="V830" s="182"/>
      <c r="W830" s="182"/>
      <c r="X830" s="182"/>
    </row>
    <row r="831" spans="16:24" ht="12.75">
      <c r="P831" s="182"/>
      <c r="Q831" s="182"/>
      <c r="R831" s="182"/>
      <c r="S831" s="182"/>
      <c r="T831" s="182"/>
      <c r="U831" s="182"/>
      <c r="V831" s="182"/>
      <c r="W831" s="182"/>
      <c r="X831" s="182"/>
    </row>
    <row r="832" spans="16:24" ht="12.75">
      <c r="P832" s="182"/>
      <c r="Q832" s="182"/>
      <c r="R832" s="182"/>
      <c r="S832" s="182"/>
      <c r="T832" s="182"/>
      <c r="U832" s="182"/>
      <c r="V832" s="182"/>
      <c r="W832" s="182"/>
      <c r="X832" s="182"/>
    </row>
    <row r="833" spans="16:24" ht="12.75">
      <c r="P833" s="182"/>
      <c r="Q833" s="182"/>
      <c r="R833" s="182"/>
      <c r="S833" s="182"/>
      <c r="T833" s="182"/>
      <c r="U833" s="182"/>
      <c r="V833" s="182"/>
      <c r="W833" s="182"/>
      <c r="X833" s="182"/>
    </row>
    <row r="834" spans="16:24" ht="12.75">
      <c r="P834" s="182"/>
      <c r="Q834" s="182"/>
      <c r="R834" s="182"/>
      <c r="S834" s="182"/>
      <c r="T834" s="182"/>
      <c r="U834" s="182"/>
      <c r="V834" s="182"/>
      <c r="W834" s="182"/>
      <c r="X834" s="182"/>
    </row>
    <row r="835" spans="16:24" ht="12.75">
      <c r="P835" s="182"/>
      <c r="Q835" s="182"/>
      <c r="R835" s="182"/>
      <c r="S835" s="182"/>
      <c r="T835" s="182"/>
      <c r="U835" s="182"/>
      <c r="V835" s="182"/>
      <c r="W835" s="182"/>
      <c r="X835" s="182"/>
    </row>
    <row r="836" spans="16:24" ht="12.75">
      <c r="P836" s="182"/>
      <c r="Q836" s="182"/>
      <c r="R836" s="182"/>
      <c r="S836" s="182"/>
      <c r="T836" s="182"/>
      <c r="U836" s="182"/>
      <c r="V836" s="182"/>
      <c r="W836" s="182"/>
      <c r="X836" s="182"/>
    </row>
    <row r="837" spans="16:24" ht="12.75">
      <c r="P837" s="182"/>
      <c r="Q837" s="182"/>
      <c r="R837" s="182"/>
      <c r="S837" s="182"/>
      <c r="T837" s="182"/>
      <c r="U837" s="182"/>
      <c r="V837" s="182"/>
      <c r="W837" s="182"/>
      <c r="X837" s="182"/>
    </row>
    <row r="838" spans="16:24" ht="12.75">
      <c r="P838" s="182"/>
      <c r="Q838" s="182"/>
      <c r="R838" s="182"/>
      <c r="S838" s="182"/>
      <c r="T838" s="182"/>
      <c r="U838" s="182"/>
      <c r="V838" s="182"/>
      <c r="W838" s="182"/>
      <c r="X838" s="182"/>
    </row>
    <row r="839" spans="16:24" ht="12.75">
      <c r="P839" s="182"/>
      <c r="Q839" s="182"/>
      <c r="R839" s="182"/>
      <c r="S839" s="182"/>
      <c r="T839" s="182"/>
      <c r="U839" s="182"/>
      <c r="V839" s="182"/>
      <c r="W839" s="182"/>
      <c r="X839" s="182"/>
    </row>
    <row r="840" spans="16:24" ht="12.75">
      <c r="P840" s="182"/>
      <c r="Q840" s="182"/>
      <c r="R840" s="182"/>
      <c r="S840" s="182"/>
      <c r="T840" s="182"/>
      <c r="U840" s="182"/>
      <c r="V840" s="182"/>
      <c r="W840" s="182"/>
      <c r="X840" s="182"/>
    </row>
    <row r="841" spans="16:24" ht="12.75">
      <c r="P841" s="182"/>
      <c r="Q841" s="182"/>
      <c r="R841" s="182"/>
      <c r="S841" s="182"/>
      <c r="T841" s="182"/>
      <c r="U841" s="182"/>
      <c r="V841" s="182"/>
      <c r="W841" s="182"/>
      <c r="X841" s="182"/>
    </row>
    <row r="842" spans="16:24" ht="12.75">
      <c r="P842" s="182"/>
      <c r="Q842" s="182"/>
      <c r="R842" s="182"/>
      <c r="S842" s="182"/>
      <c r="T842" s="182"/>
      <c r="U842" s="182"/>
      <c r="V842" s="182"/>
      <c r="W842" s="182"/>
      <c r="X842" s="182"/>
    </row>
    <row r="843" spans="16:24" ht="12.75">
      <c r="P843" s="182"/>
      <c r="Q843" s="182"/>
      <c r="R843" s="182"/>
      <c r="S843" s="182"/>
      <c r="T843" s="182"/>
      <c r="U843" s="182"/>
      <c r="V843" s="182"/>
      <c r="W843" s="182"/>
      <c r="X843" s="182"/>
    </row>
    <row r="844" spans="16:24" ht="12.75">
      <c r="P844" s="182"/>
      <c r="Q844" s="182"/>
      <c r="R844" s="182"/>
      <c r="S844" s="182"/>
      <c r="T844" s="182"/>
      <c r="U844" s="182"/>
      <c r="V844" s="182"/>
      <c r="W844" s="182"/>
      <c r="X844" s="182"/>
    </row>
    <row r="845" spans="16:24" ht="12.75">
      <c r="P845" s="182"/>
      <c r="Q845" s="182"/>
      <c r="R845" s="182"/>
      <c r="S845" s="182"/>
      <c r="T845" s="182"/>
      <c r="U845" s="182"/>
      <c r="V845" s="182"/>
      <c r="W845" s="182"/>
      <c r="X845" s="182"/>
    </row>
    <row r="846" spans="16:24" ht="12.75">
      <c r="P846" s="182"/>
      <c r="Q846" s="182"/>
      <c r="R846" s="182"/>
      <c r="S846" s="182"/>
      <c r="T846" s="182"/>
      <c r="U846" s="182"/>
      <c r="V846" s="182"/>
      <c r="W846" s="182"/>
      <c r="X846" s="182"/>
    </row>
    <row r="847" spans="16:24" ht="12.75">
      <c r="P847" s="182"/>
      <c r="Q847" s="182"/>
      <c r="R847" s="182"/>
      <c r="S847" s="182"/>
      <c r="T847" s="182"/>
      <c r="U847" s="182"/>
      <c r="V847" s="182"/>
      <c r="W847" s="182"/>
      <c r="X847" s="182"/>
    </row>
    <row r="848" spans="16:24" ht="12.75">
      <c r="P848" s="182"/>
      <c r="Q848" s="182"/>
      <c r="R848" s="182"/>
      <c r="S848" s="182"/>
      <c r="T848" s="182"/>
      <c r="U848" s="182"/>
      <c r="V848" s="182"/>
      <c r="W848" s="182"/>
      <c r="X848" s="182"/>
    </row>
    <row r="849" spans="16:24" ht="12.75">
      <c r="P849" s="182"/>
      <c r="Q849" s="182"/>
      <c r="R849" s="182"/>
      <c r="S849" s="182"/>
      <c r="T849" s="182"/>
      <c r="U849" s="182"/>
      <c r="V849" s="182"/>
      <c r="W849" s="182"/>
      <c r="X849" s="182"/>
    </row>
    <row r="850" spans="16:24" ht="12.75">
      <c r="P850" s="182"/>
      <c r="Q850" s="182"/>
      <c r="R850" s="182"/>
      <c r="S850" s="182"/>
      <c r="T850" s="182"/>
      <c r="U850" s="182"/>
      <c r="V850" s="182"/>
      <c r="W850" s="182"/>
      <c r="X850" s="182"/>
    </row>
    <row r="851" spans="16:24" ht="12.75">
      <c r="P851" s="182"/>
      <c r="Q851" s="182"/>
      <c r="R851" s="182"/>
      <c r="S851" s="182"/>
      <c r="T851" s="182"/>
      <c r="U851" s="182"/>
      <c r="V851" s="182"/>
      <c r="W851" s="182"/>
      <c r="X851" s="182"/>
    </row>
    <row r="852" spans="16:24" ht="12.75">
      <c r="P852" s="182"/>
      <c r="Q852" s="182"/>
      <c r="R852" s="182"/>
      <c r="S852" s="182"/>
      <c r="T852" s="182"/>
      <c r="U852" s="182"/>
      <c r="V852" s="182"/>
      <c r="W852" s="182"/>
      <c r="X852" s="182"/>
    </row>
    <row r="853" spans="16:24" ht="12.75">
      <c r="P853" s="182"/>
      <c r="Q853" s="182"/>
      <c r="R853" s="182"/>
      <c r="S853" s="182"/>
      <c r="T853" s="182"/>
      <c r="U853" s="182"/>
      <c r="V853" s="182"/>
      <c r="W853" s="182"/>
      <c r="X853" s="182"/>
    </row>
    <row r="854" spans="16:24" ht="12.75">
      <c r="P854" s="182"/>
      <c r="Q854" s="182"/>
      <c r="R854" s="182"/>
      <c r="S854" s="182"/>
      <c r="T854" s="182"/>
      <c r="U854" s="182"/>
      <c r="V854" s="182"/>
      <c r="W854" s="182"/>
      <c r="X854" s="182"/>
    </row>
    <row r="855" spans="16:24" ht="12.75">
      <c r="P855" s="182"/>
      <c r="Q855" s="182"/>
      <c r="R855" s="182"/>
      <c r="S855" s="182"/>
      <c r="T855" s="182"/>
      <c r="U855" s="182"/>
      <c r="V855" s="182"/>
      <c r="W855" s="182"/>
      <c r="X855" s="182"/>
    </row>
    <row r="856" spans="16:24" ht="12.75">
      <c r="P856" s="182"/>
      <c r="Q856" s="182"/>
      <c r="R856" s="182"/>
      <c r="S856" s="182"/>
      <c r="T856" s="182"/>
      <c r="U856" s="182"/>
      <c r="V856" s="182"/>
      <c r="W856" s="182"/>
      <c r="X856" s="182"/>
    </row>
    <row r="857" spans="16:24" ht="12.75">
      <c r="P857" s="182"/>
      <c r="Q857" s="182"/>
      <c r="R857" s="182"/>
      <c r="S857" s="182"/>
      <c r="T857" s="182"/>
      <c r="U857" s="182"/>
      <c r="V857" s="182"/>
      <c r="W857" s="182"/>
      <c r="X857" s="182"/>
    </row>
    <row r="858" spans="16:24" ht="12.75">
      <c r="P858" s="182"/>
      <c r="Q858" s="182"/>
      <c r="R858" s="182"/>
      <c r="S858" s="182"/>
      <c r="T858" s="182"/>
      <c r="U858" s="182"/>
      <c r="V858" s="182"/>
      <c r="W858" s="182"/>
      <c r="X858" s="182"/>
    </row>
    <row r="859" spans="16:24" ht="12.75">
      <c r="P859" s="182"/>
      <c r="Q859" s="182"/>
      <c r="R859" s="182"/>
      <c r="S859" s="182"/>
      <c r="T859" s="182"/>
      <c r="U859" s="182"/>
      <c r="V859" s="182"/>
      <c r="W859" s="182"/>
      <c r="X859" s="182"/>
    </row>
    <row r="860" spans="16:24" ht="12.75">
      <c r="P860" s="182"/>
      <c r="Q860" s="182"/>
      <c r="R860" s="182"/>
      <c r="S860" s="182"/>
      <c r="T860" s="182"/>
      <c r="U860" s="182"/>
      <c r="V860" s="182"/>
      <c r="W860" s="182"/>
      <c r="X860" s="182"/>
    </row>
    <row r="861" spans="16:24" ht="12.75">
      <c r="P861" s="182"/>
      <c r="Q861" s="182"/>
      <c r="R861" s="182"/>
      <c r="S861" s="182"/>
      <c r="T861" s="182"/>
      <c r="U861" s="182"/>
      <c r="V861" s="182"/>
      <c r="W861" s="182"/>
      <c r="X861" s="182"/>
    </row>
    <row r="862" spans="16:24" ht="12.75">
      <c r="P862" s="182"/>
      <c r="Q862" s="182"/>
      <c r="R862" s="182"/>
      <c r="S862" s="182"/>
      <c r="T862" s="182"/>
      <c r="U862" s="182"/>
      <c r="V862" s="182"/>
      <c r="W862" s="182"/>
      <c r="X862" s="182"/>
    </row>
    <row r="863" spans="16:24" ht="12.75">
      <c r="P863" s="182"/>
      <c r="Q863" s="182"/>
      <c r="R863" s="182"/>
      <c r="S863" s="182"/>
      <c r="T863" s="182"/>
      <c r="U863" s="182"/>
      <c r="V863" s="182"/>
      <c r="W863" s="182"/>
      <c r="X863" s="182"/>
    </row>
    <row r="864" spans="16:24" ht="12.75">
      <c r="P864" s="182"/>
      <c r="Q864" s="182"/>
      <c r="R864" s="182"/>
      <c r="S864" s="182"/>
      <c r="T864" s="182"/>
      <c r="U864" s="182"/>
      <c r="V864" s="182"/>
      <c r="W864" s="182"/>
      <c r="X864" s="182"/>
    </row>
    <row r="865" spans="16:24" ht="12.75">
      <c r="P865" s="182"/>
      <c r="Q865" s="182"/>
      <c r="R865" s="182"/>
      <c r="S865" s="182"/>
      <c r="T865" s="182"/>
      <c r="U865" s="182"/>
      <c r="V865" s="182"/>
      <c r="W865" s="182"/>
      <c r="X865" s="182"/>
    </row>
    <row r="866" spans="16:24" ht="12.75">
      <c r="P866" s="182"/>
      <c r="Q866" s="182"/>
      <c r="R866" s="182"/>
      <c r="S866" s="182"/>
      <c r="T866" s="182"/>
      <c r="U866" s="182"/>
      <c r="V866" s="182"/>
      <c r="W866" s="182"/>
      <c r="X866" s="182"/>
    </row>
    <row r="867" spans="16:24" ht="12.75">
      <c r="P867" s="182"/>
      <c r="Q867" s="182"/>
      <c r="R867" s="182"/>
      <c r="S867" s="182"/>
      <c r="T867" s="182"/>
      <c r="U867" s="182"/>
      <c r="V867" s="182"/>
      <c r="W867" s="182"/>
      <c r="X867" s="182"/>
    </row>
    <row r="868" spans="16:24" ht="12.75">
      <c r="P868" s="182"/>
      <c r="Q868" s="182"/>
      <c r="R868" s="182"/>
      <c r="S868" s="182"/>
      <c r="T868" s="182"/>
      <c r="U868" s="182"/>
      <c r="V868" s="182"/>
      <c r="W868" s="182"/>
      <c r="X868" s="182"/>
    </row>
    <row r="869" spans="16:24" ht="12.75">
      <c r="P869" s="182"/>
      <c r="Q869" s="182"/>
      <c r="R869" s="182"/>
      <c r="S869" s="182"/>
      <c r="T869" s="182"/>
      <c r="U869" s="182"/>
      <c r="V869" s="182"/>
      <c r="W869" s="182"/>
      <c r="X869" s="182"/>
    </row>
    <row r="870" spans="16:24" ht="12.75">
      <c r="P870" s="182"/>
      <c r="Q870" s="182"/>
      <c r="R870" s="182"/>
      <c r="S870" s="182"/>
      <c r="T870" s="182"/>
      <c r="U870" s="182"/>
      <c r="V870" s="182"/>
      <c r="W870" s="182"/>
      <c r="X870" s="182"/>
    </row>
    <row r="871" spans="16:24" ht="12.75">
      <c r="P871" s="182"/>
      <c r="Q871" s="182"/>
      <c r="R871" s="182"/>
      <c r="S871" s="182"/>
      <c r="T871" s="182"/>
      <c r="U871" s="182"/>
      <c r="V871" s="182"/>
      <c r="W871" s="182"/>
      <c r="X871" s="182"/>
    </row>
    <row r="872" spans="16:24" ht="12.75">
      <c r="P872" s="182"/>
      <c r="Q872" s="182"/>
      <c r="R872" s="182"/>
      <c r="S872" s="182"/>
      <c r="T872" s="182"/>
      <c r="U872" s="182"/>
      <c r="V872" s="182"/>
      <c r="W872" s="182"/>
      <c r="X872" s="182"/>
    </row>
    <row r="873" spans="16:24" ht="12.75">
      <c r="P873" s="182"/>
      <c r="Q873" s="182"/>
      <c r="R873" s="182"/>
      <c r="S873" s="182"/>
      <c r="T873" s="182"/>
      <c r="U873" s="182"/>
      <c r="V873" s="182"/>
      <c r="W873" s="182"/>
      <c r="X873" s="182"/>
    </row>
    <row r="874" spans="16:24" ht="12.75">
      <c r="P874" s="182"/>
      <c r="Q874" s="182"/>
      <c r="R874" s="182"/>
      <c r="S874" s="182"/>
      <c r="T874" s="182"/>
      <c r="U874" s="182"/>
      <c r="V874" s="182"/>
      <c r="W874" s="182"/>
      <c r="X874" s="182"/>
    </row>
    <row r="875" spans="16:24" ht="12.75">
      <c r="P875" s="182"/>
      <c r="Q875" s="182"/>
      <c r="R875" s="182"/>
      <c r="S875" s="182"/>
      <c r="T875" s="182"/>
      <c r="U875" s="182"/>
      <c r="V875" s="182"/>
      <c r="W875" s="182"/>
      <c r="X875" s="182"/>
    </row>
    <row r="876" spans="16:24" ht="12.75">
      <c r="P876" s="182"/>
      <c r="Q876" s="182"/>
      <c r="R876" s="182"/>
      <c r="S876" s="182"/>
      <c r="T876" s="182"/>
      <c r="U876" s="182"/>
      <c r="V876" s="182"/>
      <c r="W876" s="182"/>
      <c r="X876" s="182"/>
    </row>
    <row r="877" spans="16:24" ht="12.75">
      <c r="P877" s="182"/>
      <c r="Q877" s="182"/>
      <c r="R877" s="182"/>
      <c r="S877" s="182"/>
      <c r="T877" s="182"/>
      <c r="U877" s="182"/>
      <c r="V877" s="182"/>
      <c r="W877" s="182"/>
      <c r="X877" s="182"/>
    </row>
    <row r="878" spans="16:24" ht="12.75">
      <c r="P878" s="182"/>
      <c r="Q878" s="182"/>
      <c r="R878" s="182"/>
      <c r="S878" s="182"/>
      <c r="T878" s="182"/>
      <c r="U878" s="182"/>
      <c r="V878" s="182"/>
      <c r="W878" s="182"/>
      <c r="X878" s="182"/>
    </row>
    <row r="879" spans="16:24" ht="12.75">
      <c r="P879" s="182"/>
      <c r="Q879" s="182"/>
      <c r="R879" s="182"/>
      <c r="S879" s="182"/>
      <c r="T879" s="182"/>
      <c r="U879" s="182"/>
      <c r="V879" s="182"/>
      <c r="W879" s="182"/>
      <c r="X879" s="182"/>
    </row>
    <row r="880" spans="16:24" ht="12.75">
      <c r="P880" s="182"/>
      <c r="Q880" s="182"/>
      <c r="R880" s="182"/>
      <c r="S880" s="182"/>
      <c r="T880" s="182"/>
      <c r="U880" s="182"/>
      <c r="V880" s="182"/>
      <c r="W880" s="182"/>
      <c r="X880" s="182"/>
    </row>
    <row r="881" spans="16:24" ht="12.75">
      <c r="P881" s="182"/>
      <c r="Q881" s="182"/>
      <c r="R881" s="182"/>
      <c r="S881" s="182"/>
      <c r="T881" s="182"/>
      <c r="U881" s="182"/>
      <c r="V881" s="182"/>
      <c r="W881" s="182"/>
      <c r="X881" s="182"/>
    </row>
    <row r="882" spans="16:24" ht="12.75">
      <c r="P882" s="182"/>
      <c r="Q882" s="182"/>
      <c r="R882" s="182"/>
      <c r="S882" s="182"/>
      <c r="T882" s="182"/>
      <c r="U882" s="182"/>
      <c r="V882" s="182"/>
      <c r="W882" s="182"/>
      <c r="X882" s="182"/>
    </row>
    <row r="883" spans="16:24" ht="12.75">
      <c r="P883" s="182"/>
      <c r="Q883" s="182"/>
      <c r="R883" s="182"/>
      <c r="S883" s="182"/>
      <c r="T883" s="182"/>
      <c r="U883" s="182"/>
      <c r="V883" s="182"/>
      <c r="W883" s="182"/>
      <c r="X883" s="182"/>
    </row>
    <row r="884" spans="16:24" ht="12.75">
      <c r="P884" s="182"/>
      <c r="Q884" s="182"/>
      <c r="R884" s="182"/>
      <c r="S884" s="182"/>
      <c r="T884" s="182"/>
      <c r="U884" s="182"/>
      <c r="V884" s="182"/>
      <c r="W884" s="182"/>
      <c r="X884" s="182"/>
    </row>
    <row r="885" spans="16:24" ht="12.75">
      <c r="P885" s="182"/>
      <c r="Q885" s="182"/>
      <c r="R885" s="182"/>
      <c r="S885" s="182"/>
      <c r="T885" s="182"/>
      <c r="U885" s="182"/>
      <c r="V885" s="182"/>
      <c r="W885" s="182"/>
      <c r="X885" s="182"/>
    </row>
    <row r="886" spans="16:24" ht="12.75">
      <c r="P886" s="182"/>
      <c r="Q886" s="182"/>
      <c r="R886" s="182"/>
      <c r="S886" s="182"/>
      <c r="T886" s="182"/>
      <c r="U886" s="182"/>
      <c r="V886" s="182"/>
      <c r="W886" s="182"/>
      <c r="X886" s="182"/>
    </row>
    <row r="887" spans="16:24" ht="12.75">
      <c r="P887" s="182"/>
      <c r="Q887" s="182"/>
      <c r="R887" s="182"/>
      <c r="S887" s="182"/>
      <c r="T887" s="182"/>
      <c r="U887" s="182"/>
      <c r="V887" s="182"/>
      <c r="W887" s="182"/>
      <c r="X887" s="182"/>
    </row>
    <row r="888" spans="16:24" ht="12.75">
      <c r="P888" s="182"/>
      <c r="Q888" s="182"/>
      <c r="R888" s="182"/>
      <c r="S888" s="182"/>
      <c r="T888" s="182"/>
      <c r="U888" s="182"/>
      <c r="V888" s="182"/>
      <c r="W888" s="182"/>
      <c r="X888" s="182"/>
    </row>
    <row r="889" spans="16:24" ht="12.75">
      <c r="P889" s="182"/>
      <c r="Q889" s="182"/>
      <c r="R889" s="182"/>
      <c r="S889" s="182"/>
      <c r="T889" s="182"/>
      <c r="U889" s="182"/>
      <c r="V889" s="182"/>
      <c r="W889" s="182"/>
      <c r="X889" s="182"/>
    </row>
    <row r="890" spans="16:21" ht="12.75">
      <c r="P890" s="182"/>
      <c r="Q890" s="182"/>
      <c r="R890" s="182"/>
      <c r="S890" s="182"/>
      <c r="T890" s="182"/>
      <c r="U890" s="182"/>
    </row>
    <row r="891" spans="16:21" ht="12.75">
      <c r="P891" s="182"/>
      <c r="Q891" s="182"/>
      <c r="R891" s="182"/>
      <c r="S891" s="182"/>
      <c r="T891" s="182"/>
      <c r="U891" s="182"/>
    </row>
  </sheetData>
  <mergeCells count="14">
    <mergeCell ref="S5:T5"/>
    <mergeCell ref="S6:T6"/>
    <mergeCell ref="B7:N7"/>
    <mergeCell ref="S7:T7"/>
    <mergeCell ref="C8:N8"/>
    <mergeCell ref="C9:N9"/>
    <mergeCell ref="D10:N10"/>
    <mergeCell ref="C11:N11"/>
    <mergeCell ref="B13:I13"/>
    <mergeCell ref="J13:L13"/>
    <mergeCell ref="M13:N13"/>
    <mergeCell ref="B14:I14"/>
    <mergeCell ref="J14:L14"/>
    <mergeCell ref="M14:N14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landscape" paperSize="9" scale="72" r:id="rId2"/>
  <colBreaks count="1" manualBreakCount="1">
    <brk id="24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888"/>
  <sheetViews>
    <sheetView zoomScale="75" zoomScaleNormal="75" zoomScaleSheetLayoutView="80" workbookViewId="0" topLeftCell="A16">
      <selection activeCell="D44" sqref="D44"/>
    </sheetView>
  </sheetViews>
  <sheetFormatPr defaultColWidth="9.00390625" defaultRowHeight="12.75"/>
  <cols>
    <col min="1" max="1" width="6.50390625" style="105" customWidth="1"/>
    <col min="2" max="2" width="31.50390625" style="0" customWidth="1"/>
    <col min="3" max="3" width="4.50390625" style="0" customWidth="1"/>
    <col min="4" max="4" width="4.875" style="0" customWidth="1"/>
    <col min="5" max="5" width="5.00390625" style="0" customWidth="1"/>
    <col min="6" max="6" width="7.875" style="0" customWidth="1"/>
    <col min="7" max="7" width="8.375" style="0" customWidth="1"/>
    <col min="8" max="8" width="9.00390625" style="0" customWidth="1"/>
    <col min="9" max="9" width="6.50390625" style="0" customWidth="1"/>
    <col min="10" max="10" width="6.625" style="0" customWidth="1"/>
    <col min="11" max="11" width="10.00390625" style="0" customWidth="1"/>
    <col min="12" max="12" width="5.625" style="0" customWidth="1"/>
    <col min="13" max="14" width="6.50390625" style="0" customWidth="1"/>
    <col min="15" max="15" width="5.375" style="0" customWidth="1"/>
    <col min="16" max="16" width="9.50390625" style="0" customWidth="1"/>
    <col min="17" max="17" width="7.50390625" style="0" customWidth="1"/>
    <col min="18" max="18" width="8.00390625" style="0" customWidth="1"/>
    <col min="19" max="19" width="8.50390625" style="0" customWidth="1"/>
    <col min="20" max="20" width="11.125" style="0" customWidth="1"/>
    <col min="21" max="21" width="3.50390625" style="0" customWidth="1"/>
    <col min="22" max="22" width="8.375" style="0" customWidth="1"/>
    <col min="23" max="23" width="8.625" style="0" customWidth="1"/>
    <col min="24" max="24" width="5.375" style="0" customWidth="1"/>
  </cols>
  <sheetData>
    <row r="1" spans="1:18" s="96" customFormat="1" ht="7.5" customHeight="1">
      <c r="A1" s="95"/>
      <c r="R1" s="97" t="s">
        <v>104</v>
      </c>
    </row>
    <row r="2" spans="1:18" s="96" customFormat="1" ht="7.5" customHeight="1">
      <c r="A2" s="95"/>
      <c r="R2" s="98" t="s">
        <v>105</v>
      </c>
    </row>
    <row r="3" spans="1:18" s="96" customFormat="1" ht="7.5" customHeight="1">
      <c r="A3" s="95"/>
      <c r="R3" s="98" t="s">
        <v>106</v>
      </c>
    </row>
    <row r="4" spans="1:18" s="96" customFormat="1" ht="6" customHeight="1">
      <c r="A4" s="95"/>
      <c r="R4" s="98"/>
    </row>
    <row r="5" spans="1:20" s="96" customFormat="1" ht="12.75">
      <c r="A5" s="95"/>
      <c r="S5" s="338" t="s">
        <v>107</v>
      </c>
      <c r="T5" s="339"/>
    </row>
    <row r="6" spans="1:20" s="96" customFormat="1" ht="12.75">
      <c r="A6" s="95"/>
      <c r="R6" s="99" t="s">
        <v>108</v>
      </c>
      <c r="S6" s="340">
        <v>301017</v>
      </c>
      <c r="T6" s="341"/>
    </row>
    <row r="7" spans="1:20" s="96" customFormat="1" ht="16.5">
      <c r="A7" s="95"/>
      <c r="B7" s="327" t="s">
        <v>109</v>
      </c>
      <c r="C7" s="327"/>
      <c r="D7" s="327"/>
      <c r="E7" s="327"/>
      <c r="F7" s="327"/>
      <c r="G7" s="327"/>
      <c r="H7" s="327"/>
      <c r="I7" s="327"/>
      <c r="J7" s="327"/>
      <c r="K7" s="327"/>
      <c r="L7" s="327"/>
      <c r="M7" s="327"/>
      <c r="N7" s="327"/>
      <c r="O7" s="100"/>
      <c r="P7" s="100"/>
      <c r="R7" s="99" t="s">
        <v>110</v>
      </c>
      <c r="S7" s="342">
        <v>57825401</v>
      </c>
      <c r="T7" s="343"/>
    </row>
    <row r="8" spans="1:16" s="96" customFormat="1" ht="15">
      <c r="A8" s="95"/>
      <c r="B8" s="102" t="s">
        <v>111</v>
      </c>
      <c r="C8" s="335" t="s">
        <v>112</v>
      </c>
      <c r="D8" s="335"/>
      <c r="E8" s="335"/>
      <c r="F8" s="335"/>
      <c r="G8" s="335"/>
      <c r="H8" s="335"/>
      <c r="I8" s="335"/>
      <c r="J8" s="335"/>
      <c r="K8" s="335"/>
      <c r="L8" s="335"/>
      <c r="M8" s="335"/>
      <c r="N8" s="335"/>
      <c r="O8" s="103"/>
      <c r="P8" s="103"/>
    </row>
    <row r="9" spans="1:16" s="96" customFormat="1" ht="9.75" customHeight="1">
      <c r="A9" s="95"/>
      <c r="C9" s="336" t="s">
        <v>113</v>
      </c>
      <c r="D9" s="336"/>
      <c r="E9" s="336"/>
      <c r="F9" s="336"/>
      <c r="G9" s="336"/>
      <c r="H9" s="336"/>
      <c r="I9" s="336"/>
      <c r="J9" s="336"/>
      <c r="K9" s="336"/>
      <c r="L9" s="336"/>
      <c r="M9" s="336"/>
      <c r="N9" s="336"/>
      <c r="O9" s="101"/>
      <c r="P9" s="101"/>
    </row>
    <row r="10" spans="1:16" s="96" customFormat="1" ht="15">
      <c r="A10" s="95"/>
      <c r="B10" s="102" t="s">
        <v>114</v>
      </c>
      <c r="C10" s="103"/>
      <c r="D10" s="335"/>
      <c r="E10" s="335"/>
      <c r="F10" s="335"/>
      <c r="G10" s="335"/>
      <c r="H10" s="335"/>
      <c r="I10" s="335"/>
      <c r="J10" s="335"/>
      <c r="K10" s="335"/>
      <c r="L10" s="335"/>
      <c r="M10" s="335"/>
      <c r="N10" s="335"/>
      <c r="O10" s="103"/>
      <c r="P10" s="103"/>
    </row>
    <row r="11" spans="1:16" s="96" customFormat="1" ht="9.75" customHeight="1">
      <c r="A11" s="95"/>
      <c r="C11" s="337" t="s">
        <v>115</v>
      </c>
      <c r="D11" s="337"/>
      <c r="E11" s="337"/>
      <c r="F11" s="337"/>
      <c r="G11" s="337"/>
      <c r="H11" s="337"/>
      <c r="I11" s="337"/>
      <c r="J11" s="337"/>
      <c r="K11" s="337"/>
      <c r="L11" s="337"/>
      <c r="M11" s="337"/>
      <c r="N11" s="337"/>
      <c r="O11" s="101"/>
      <c r="P11" s="101"/>
    </row>
    <row r="12" s="96" customFormat="1" ht="12.75">
      <c r="A12" s="95"/>
    </row>
    <row r="13" spans="1:17" s="96" customFormat="1" ht="12.75" customHeight="1">
      <c r="A13" s="95"/>
      <c r="B13" s="327" t="s">
        <v>116</v>
      </c>
      <c r="C13" s="327"/>
      <c r="D13" s="327"/>
      <c r="E13" s="327"/>
      <c r="F13" s="327"/>
      <c r="G13" s="327"/>
      <c r="H13" s="327"/>
      <c r="I13" s="328"/>
      <c r="J13" s="329" t="s">
        <v>117</v>
      </c>
      <c r="K13" s="329"/>
      <c r="L13" s="329"/>
      <c r="M13" s="329" t="s">
        <v>118</v>
      </c>
      <c r="N13" s="329"/>
      <c r="O13" s="104"/>
      <c r="Q13" s="104"/>
    </row>
    <row r="14" spans="1:14" s="96" customFormat="1" ht="12.75">
      <c r="A14" s="95"/>
      <c r="B14" s="330" t="s">
        <v>337</v>
      </c>
      <c r="C14" s="330"/>
      <c r="D14" s="330"/>
      <c r="E14" s="330"/>
      <c r="F14" s="330"/>
      <c r="G14" s="330"/>
      <c r="H14" s="330"/>
      <c r="I14" s="331"/>
      <c r="J14" s="332"/>
      <c r="K14" s="333"/>
      <c r="L14" s="333"/>
      <c r="M14" s="333"/>
      <c r="N14" s="334"/>
    </row>
    <row r="17" spans="1:20" s="110" customFormat="1" ht="12" customHeight="1">
      <c r="A17" s="106"/>
      <c r="B17" s="106"/>
      <c r="C17" s="106"/>
      <c r="D17" s="106"/>
      <c r="E17" s="106"/>
      <c r="F17" s="106"/>
      <c r="G17" s="106"/>
      <c r="H17" s="106"/>
      <c r="I17" s="107" t="s">
        <v>119</v>
      </c>
      <c r="J17" s="108"/>
      <c r="K17" s="108"/>
      <c r="L17" s="108"/>
      <c r="M17" s="108"/>
      <c r="N17" s="109"/>
      <c r="O17" s="107" t="s">
        <v>120</v>
      </c>
      <c r="P17" s="109"/>
      <c r="Q17" s="106"/>
      <c r="R17" s="106"/>
      <c r="S17" s="106"/>
      <c r="T17" s="106"/>
    </row>
    <row r="18" spans="1:24" s="110" customFormat="1" ht="52.5" customHeight="1">
      <c r="A18" s="112" t="s">
        <v>121</v>
      </c>
      <c r="B18" s="112" t="s">
        <v>122</v>
      </c>
      <c r="C18" s="113" t="s">
        <v>343</v>
      </c>
      <c r="D18" s="113" t="s">
        <v>123</v>
      </c>
      <c r="E18" s="113" t="s">
        <v>124</v>
      </c>
      <c r="F18" s="113" t="s">
        <v>125</v>
      </c>
      <c r="G18" s="112" t="s">
        <v>126</v>
      </c>
      <c r="H18" s="112" t="s">
        <v>127</v>
      </c>
      <c r="I18" s="114" t="s">
        <v>128</v>
      </c>
      <c r="J18" s="114" t="s">
        <v>129</v>
      </c>
      <c r="K18" s="114" t="s">
        <v>130</v>
      </c>
      <c r="L18" s="114" t="s">
        <v>131</v>
      </c>
      <c r="M18" s="114" t="s">
        <v>132</v>
      </c>
      <c r="N18" s="114" t="s">
        <v>133</v>
      </c>
      <c r="O18" s="111" t="s">
        <v>134</v>
      </c>
      <c r="P18" s="111" t="s">
        <v>135</v>
      </c>
      <c r="Q18" s="113" t="s">
        <v>136</v>
      </c>
      <c r="R18" s="113" t="s">
        <v>137</v>
      </c>
      <c r="S18" s="112" t="s">
        <v>138</v>
      </c>
      <c r="T18" s="112" t="s">
        <v>139</v>
      </c>
      <c r="U18" s="110" t="s">
        <v>107</v>
      </c>
      <c r="V18" s="110" t="s">
        <v>140</v>
      </c>
      <c r="W18" s="110" t="s">
        <v>141</v>
      </c>
      <c r="X18" s="110" t="s">
        <v>142</v>
      </c>
    </row>
    <row r="19" spans="2:24" s="110" customFormat="1" ht="16.5" customHeight="1">
      <c r="B19" s="115"/>
      <c r="C19" s="116"/>
      <c r="D19" s="116"/>
      <c r="E19" s="116"/>
      <c r="F19" s="116"/>
      <c r="G19" s="115"/>
      <c r="H19" s="115"/>
      <c r="I19" s="116"/>
      <c r="J19" s="116"/>
      <c r="K19" s="116"/>
      <c r="L19" s="116"/>
      <c r="M19" s="116"/>
      <c r="N19" s="116"/>
      <c r="O19" s="115"/>
      <c r="P19" s="115"/>
      <c r="Q19" s="116"/>
      <c r="R19" s="116"/>
      <c r="S19" s="115"/>
      <c r="T19" s="115"/>
      <c r="U19" s="117"/>
      <c r="V19" s="117"/>
      <c r="W19" s="117"/>
      <c r="X19" s="117"/>
    </row>
    <row r="20" spans="1:24" s="110" customFormat="1" ht="11.25" customHeight="1" hidden="1">
      <c r="A20" s="118">
        <v>1</v>
      </c>
      <c r="B20" s="119"/>
      <c r="C20" s="120"/>
      <c r="D20" s="121"/>
      <c r="E20" s="122">
        <v>5</v>
      </c>
      <c r="F20" s="122"/>
      <c r="G20" s="123"/>
      <c r="H20" s="124"/>
      <c r="I20" s="125"/>
      <c r="J20" s="125"/>
      <c r="K20" s="125"/>
      <c r="L20" s="125"/>
      <c r="M20" s="125"/>
      <c r="N20" s="125"/>
      <c r="O20" s="124"/>
      <c r="P20" s="124"/>
      <c r="Q20" s="125"/>
      <c r="R20" s="125"/>
      <c r="S20" s="124"/>
      <c r="T20" s="124"/>
      <c r="U20" s="126">
        <v>1</v>
      </c>
      <c r="V20" s="126"/>
      <c r="W20" s="126"/>
      <c r="X20" s="117">
        <v>1</v>
      </c>
    </row>
    <row r="21" spans="1:24" s="110" customFormat="1" ht="12" customHeight="1" hidden="1">
      <c r="A21" s="118">
        <v>2</v>
      </c>
      <c r="B21" s="119"/>
      <c r="C21" s="120"/>
      <c r="D21" s="121"/>
      <c r="E21" s="122">
        <v>5</v>
      </c>
      <c r="F21" s="122"/>
      <c r="G21" s="123"/>
      <c r="H21" s="124"/>
      <c r="I21" s="125"/>
      <c r="J21" s="125"/>
      <c r="K21" s="125"/>
      <c r="L21" s="125"/>
      <c r="M21" s="125"/>
      <c r="N21" s="125"/>
      <c r="O21" s="124"/>
      <c r="P21" s="124"/>
      <c r="Q21" s="125"/>
      <c r="R21" s="125"/>
      <c r="S21" s="124"/>
      <c r="T21" s="124"/>
      <c r="U21" s="126">
        <v>2</v>
      </c>
      <c r="V21" s="126"/>
      <c r="W21" s="126"/>
      <c r="X21" s="117">
        <v>2</v>
      </c>
    </row>
    <row r="22" spans="1:24" s="110" customFormat="1" ht="12" customHeight="1" hidden="1">
      <c r="A22" s="118">
        <v>3</v>
      </c>
      <c r="B22" s="119"/>
      <c r="C22" s="120"/>
      <c r="D22" s="121"/>
      <c r="E22" s="122">
        <v>5</v>
      </c>
      <c r="F22" s="122"/>
      <c r="G22" s="123"/>
      <c r="H22" s="124"/>
      <c r="I22" s="125"/>
      <c r="J22" s="125"/>
      <c r="K22" s="125"/>
      <c r="L22" s="125"/>
      <c r="M22" s="125"/>
      <c r="N22" s="125"/>
      <c r="O22" s="124"/>
      <c r="P22" s="124"/>
      <c r="Q22" s="125"/>
      <c r="R22" s="125"/>
      <c r="S22" s="124"/>
      <c r="T22" s="124"/>
      <c r="U22" s="126">
        <v>3</v>
      </c>
      <c r="V22" s="126"/>
      <c r="W22" s="126"/>
      <c r="X22" s="117">
        <v>3</v>
      </c>
    </row>
    <row r="23" spans="1:24" s="110" customFormat="1" ht="12" customHeight="1" hidden="1">
      <c r="A23" s="118">
        <v>4</v>
      </c>
      <c r="B23" s="119"/>
      <c r="C23" s="120"/>
      <c r="D23" s="121"/>
      <c r="E23" s="122">
        <v>5</v>
      </c>
      <c r="F23" s="122"/>
      <c r="G23" s="123"/>
      <c r="H23" s="124"/>
      <c r="I23" s="125"/>
      <c r="J23" s="125"/>
      <c r="K23" s="125"/>
      <c r="L23" s="125"/>
      <c r="M23" s="125"/>
      <c r="N23" s="125"/>
      <c r="O23" s="124"/>
      <c r="P23" s="124"/>
      <c r="Q23" s="125"/>
      <c r="R23" s="125"/>
      <c r="S23" s="124"/>
      <c r="T23" s="124"/>
      <c r="U23" s="126">
        <v>4</v>
      </c>
      <c r="V23" s="126"/>
      <c r="W23" s="126"/>
      <c r="X23" s="117">
        <v>4</v>
      </c>
    </row>
    <row r="24" spans="1:24" s="110" customFormat="1" ht="12" customHeight="1" hidden="1">
      <c r="A24" s="118">
        <v>5</v>
      </c>
      <c r="B24" s="119"/>
      <c r="C24" s="120"/>
      <c r="D24" s="121"/>
      <c r="E24" s="122">
        <v>5</v>
      </c>
      <c r="F24" s="122"/>
      <c r="G24" s="123"/>
      <c r="H24" s="124"/>
      <c r="I24" s="125"/>
      <c r="J24" s="125"/>
      <c r="K24" s="125"/>
      <c r="L24" s="125"/>
      <c r="M24" s="125"/>
      <c r="N24" s="125"/>
      <c r="O24" s="124"/>
      <c r="P24" s="124"/>
      <c r="Q24" s="125"/>
      <c r="R24" s="125"/>
      <c r="S24" s="124"/>
      <c r="T24" s="124"/>
      <c r="U24" s="126">
        <v>5</v>
      </c>
      <c r="V24" s="126"/>
      <c r="W24" s="126"/>
      <c r="X24" s="117">
        <v>1</v>
      </c>
    </row>
    <row r="25" spans="1:24" s="110" customFormat="1" ht="12" customHeight="1" hidden="1">
      <c r="A25" s="118">
        <v>6</v>
      </c>
      <c r="B25" s="119"/>
      <c r="C25" s="120"/>
      <c r="D25" s="121"/>
      <c r="E25" s="122">
        <v>7</v>
      </c>
      <c r="F25" s="122"/>
      <c r="G25" s="123"/>
      <c r="H25" s="124"/>
      <c r="I25" s="125"/>
      <c r="J25" s="125"/>
      <c r="K25" s="125"/>
      <c r="L25" s="125"/>
      <c r="M25" s="125"/>
      <c r="N25" s="125"/>
      <c r="O25" s="124"/>
      <c r="P25" s="124"/>
      <c r="Q25" s="125"/>
      <c r="R25" s="125"/>
      <c r="S25" s="124"/>
      <c r="T25" s="124"/>
      <c r="U25" s="126">
        <v>6</v>
      </c>
      <c r="V25" s="126"/>
      <c r="W25" s="126"/>
      <c r="X25" s="117">
        <v>2</v>
      </c>
    </row>
    <row r="26" spans="1:24" s="110" customFormat="1" ht="12" customHeight="1" hidden="1">
      <c r="A26" s="118">
        <v>7</v>
      </c>
      <c r="B26" s="119"/>
      <c r="C26" s="120"/>
      <c r="D26" s="121"/>
      <c r="E26" s="122">
        <v>7</v>
      </c>
      <c r="F26" s="122"/>
      <c r="G26" s="123"/>
      <c r="H26" s="124"/>
      <c r="I26" s="125"/>
      <c r="J26" s="125"/>
      <c r="K26" s="125"/>
      <c r="L26" s="125"/>
      <c r="M26" s="125"/>
      <c r="N26" s="125"/>
      <c r="O26" s="124"/>
      <c r="P26" s="124"/>
      <c r="Q26" s="125"/>
      <c r="R26" s="125"/>
      <c r="S26" s="124"/>
      <c r="T26" s="124"/>
      <c r="U26" s="126">
        <v>7</v>
      </c>
      <c r="V26" s="126"/>
      <c r="W26" s="126"/>
      <c r="X26" s="117">
        <v>3</v>
      </c>
    </row>
    <row r="27" spans="1:24" s="110" customFormat="1" ht="12" customHeight="1" hidden="1">
      <c r="A27" s="118">
        <v>8</v>
      </c>
      <c r="B27" s="119"/>
      <c r="C27" s="120"/>
      <c r="D27" s="121"/>
      <c r="E27" s="122">
        <v>7</v>
      </c>
      <c r="F27" s="122"/>
      <c r="G27" s="123"/>
      <c r="H27" s="124"/>
      <c r="I27" s="125"/>
      <c r="J27" s="125"/>
      <c r="K27" s="125"/>
      <c r="L27" s="125"/>
      <c r="M27" s="125"/>
      <c r="N27" s="125"/>
      <c r="O27" s="124"/>
      <c r="P27" s="124"/>
      <c r="Q27" s="125"/>
      <c r="R27" s="125"/>
      <c r="S27" s="124"/>
      <c r="T27" s="124"/>
      <c r="U27" s="126">
        <v>8</v>
      </c>
      <c r="V27" s="126"/>
      <c r="W27" s="126"/>
      <c r="X27" s="117">
        <v>4</v>
      </c>
    </row>
    <row r="28" spans="1:24" s="110" customFormat="1" ht="12" customHeight="1" hidden="1">
      <c r="A28" s="118">
        <v>9</v>
      </c>
      <c r="B28" s="119"/>
      <c r="C28" s="120"/>
      <c r="D28" s="121"/>
      <c r="E28" s="122">
        <v>7</v>
      </c>
      <c r="F28" s="122"/>
      <c r="G28" s="123"/>
      <c r="H28" s="124"/>
      <c r="I28" s="125"/>
      <c r="J28" s="125"/>
      <c r="K28" s="125"/>
      <c r="L28" s="125"/>
      <c r="M28" s="125"/>
      <c r="N28" s="125"/>
      <c r="O28" s="124"/>
      <c r="P28" s="124"/>
      <c r="Q28" s="125"/>
      <c r="R28" s="125"/>
      <c r="S28" s="124"/>
      <c r="T28" s="124"/>
      <c r="U28" s="126">
        <v>9</v>
      </c>
      <c r="V28" s="126"/>
      <c r="W28" s="126"/>
      <c r="X28" s="117">
        <v>1</v>
      </c>
    </row>
    <row r="29" spans="1:24" s="110" customFormat="1" ht="12" customHeight="1" hidden="1">
      <c r="A29" s="118">
        <v>10</v>
      </c>
      <c r="B29" s="119"/>
      <c r="C29" s="120"/>
      <c r="D29" s="121"/>
      <c r="E29" s="122">
        <v>7</v>
      </c>
      <c r="F29" s="122"/>
      <c r="G29" s="123"/>
      <c r="H29" s="124"/>
      <c r="I29" s="125"/>
      <c r="J29" s="125"/>
      <c r="K29" s="125"/>
      <c r="L29" s="125"/>
      <c r="M29" s="125"/>
      <c r="N29" s="125"/>
      <c r="O29" s="124"/>
      <c r="P29" s="124"/>
      <c r="Q29" s="125"/>
      <c r="R29" s="125"/>
      <c r="S29" s="124"/>
      <c r="T29" s="124"/>
      <c r="U29" s="126">
        <v>10</v>
      </c>
      <c r="V29" s="126"/>
      <c r="W29" s="126"/>
      <c r="X29" s="117">
        <v>2</v>
      </c>
    </row>
    <row r="30" spans="1:24" s="110" customFormat="1" ht="12" customHeight="1" hidden="1">
      <c r="A30" s="118">
        <v>11</v>
      </c>
      <c r="B30" s="119"/>
      <c r="C30" s="120"/>
      <c r="D30" s="121"/>
      <c r="E30" s="122">
        <v>12</v>
      </c>
      <c r="F30" s="122"/>
      <c r="G30" s="123"/>
      <c r="H30" s="124"/>
      <c r="I30" s="125"/>
      <c r="J30" s="125"/>
      <c r="K30" s="125"/>
      <c r="L30" s="125"/>
      <c r="M30" s="125"/>
      <c r="N30" s="125"/>
      <c r="O30" s="124"/>
      <c r="P30" s="124"/>
      <c r="Q30" s="125"/>
      <c r="R30" s="125"/>
      <c r="S30" s="124"/>
      <c r="T30" s="124"/>
      <c r="U30" s="126"/>
      <c r="V30" s="126"/>
      <c r="W30" s="126"/>
      <c r="X30" s="117">
        <v>3</v>
      </c>
    </row>
    <row r="31" spans="1:24" s="110" customFormat="1" ht="12" customHeight="1" hidden="1">
      <c r="A31" s="118">
        <v>12</v>
      </c>
      <c r="B31" s="119"/>
      <c r="C31" s="120"/>
      <c r="D31" s="121"/>
      <c r="E31" s="122">
        <v>12</v>
      </c>
      <c r="F31" s="122"/>
      <c r="G31" s="123"/>
      <c r="H31" s="124"/>
      <c r="I31" s="125"/>
      <c r="J31" s="125"/>
      <c r="K31" s="125"/>
      <c r="L31" s="125"/>
      <c r="M31" s="125"/>
      <c r="N31" s="125"/>
      <c r="O31" s="124"/>
      <c r="P31" s="124"/>
      <c r="Q31" s="125"/>
      <c r="R31" s="125"/>
      <c r="S31" s="124"/>
      <c r="T31" s="124"/>
      <c r="U31" s="126"/>
      <c r="V31" s="126"/>
      <c r="W31" s="126"/>
      <c r="X31" s="117">
        <v>4</v>
      </c>
    </row>
    <row r="32" spans="1:24" s="110" customFormat="1" ht="12" customHeight="1" hidden="1">
      <c r="A32" s="118">
        <v>13</v>
      </c>
      <c r="B32" s="119"/>
      <c r="C32" s="120"/>
      <c r="D32" s="121"/>
      <c r="E32" s="122">
        <v>12</v>
      </c>
      <c r="F32" s="122"/>
      <c r="G32" s="123"/>
      <c r="H32" s="124"/>
      <c r="I32" s="125"/>
      <c r="J32" s="125"/>
      <c r="K32" s="125"/>
      <c r="L32" s="125"/>
      <c r="M32" s="125"/>
      <c r="N32" s="125"/>
      <c r="O32" s="124"/>
      <c r="P32" s="124"/>
      <c r="Q32" s="125"/>
      <c r="R32" s="125"/>
      <c r="S32" s="124"/>
      <c r="T32" s="124"/>
      <c r="U32" s="126"/>
      <c r="V32" s="126"/>
      <c r="W32" s="126"/>
      <c r="X32" s="117">
        <v>1</v>
      </c>
    </row>
    <row r="33" spans="1:24" s="110" customFormat="1" ht="12" customHeight="1" hidden="1">
      <c r="A33" s="118">
        <v>14</v>
      </c>
      <c r="B33" s="119"/>
      <c r="C33" s="120"/>
      <c r="D33" s="121"/>
      <c r="E33" s="122">
        <v>12</v>
      </c>
      <c r="F33" s="122"/>
      <c r="G33" s="123"/>
      <c r="H33" s="124"/>
      <c r="I33" s="125"/>
      <c r="J33" s="125"/>
      <c r="K33" s="125"/>
      <c r="L33" s="125"/>
      <c r="M33" s="125"/>
      <c r="N33" s="125"/>
      <c r="O33" s="124"/>
      <c r="P33" s="124"/>
      <c r="Q33" s="125"/>
      <c r="R33" s="125"/>
      <c r="S33" s="124"/>
      <c r="T33" s="124"/>
      <c r="U33" s="126"/>
      <c r="V33" s="126"/>
      <c r="W33" s="126"/>
      <c r="X33" s="117">
        <v>2</v>
      </c>
    </row>
    <row r="34" spans="1:24" s="110" customFormat="1" ht="12" customHeight="1" hidden="1">
      <c r="A34" s="118">
        <v>15</v>
      </c>
      <c r="B34" s="119"/>
      <c r="C34" s="120"/>
      <c r="D34" s="121"/>
      <c r="E34" s="122">
        <v>12</v>
      </c>
      <c r="F34" s="122"/>
      <c r="G34" s="123"/>
      <c r="H34" s="124"/>
      <c r="I34" s="125"/>
      <c r="J34" s="125"/>
      <c r="K34" s="125"/>
      <c r="L34" s="125"/>
      <c r="M34" s="125"/>
      <c r="N34" s="125"/>
      <c r="O34" s="124"/>
      <c r="P34" s="124"/>
      <c r="Q34" s="125"/>
      <c r="R34" s="125"/>
      <c r="S34" s="124"/>
      <c r="T34" s="124"/>
      <c r="U34" s="126"/>
      <c r="V34" s="126"/>
      <c r="W34" s="126"/>
      <c r="X34" s="117">
        <v>3</v>
      </c>
    </row>
    <row r="35" spans="1:24" s="110" customFormat="1" ht="12" customHeight="1" hidden="1">
      <c r="A35" s="118">
        <v>16</v>
      </c>
      <c r="B35" s="119"/>
      <c r="C35" s="120"/>
      <c r="D35" s="121"/>
      <c r="E35" s="122"/>
      <c r="F35" s="122"/>
      <c r="G35" s="123"/>
      <c r="H35" s="124"/>
      <c r="I35" s="125"/>
      <c r="J35" s="125"/>
      <c r="K35" s="125"/>
      <c r="L35" s="125"/>
      <c r="M35" s="125"/>
      <c r="N35" s="125"/>
      <c r="O35" s="124"/>
      <c r="P35" s="124"/>
      <c r="Q35" s="125"/>
      <c r="R35" s="125"/>
      <c r="S35" s="124"/>
      <c r="T35" s="124"/>
      <c r="U35" s="126"/>
      <c r="V35" s="126"/>
      <c r="W35" s="126"/>
      <c r="X35" s="117">
        <v>4</v>
      </c>
    </row>
    <row r="36" spans="1:24" s="110" customFormat="1" ht="12" customHeight="1" hidden="1">
      <c r="A36" s="118">
        <v>17</v>
      </c>
      <c r="B36" s="119"/>
      <c r="C36" s="120"/>
      <c r="D36" s="121"/>
      <c r="E36" s="122"/>
      <c r="F36" s="122"/>
      <c r="G36" s="123"/>
      <c r="H36" s="124"/>
      <c r="I36" s="125"/>
      <c r="J36" s="125"/>
      <c r="K36" s="125"/>
      <c r="L36" s="125"/>
      <c r="M36" s="125"/>
      <c r="N36" s="125"/>
      <c r="O36" s="124"/>
      <c r="P36" s="124"/>
      <c r="Q36" s="125"/>
      <c r="R36" s="125"/>
      <c r="S36" s="124"/>
      <c r="T36" s="124"/>
      <c r="U36" s="126"/>
      <c r="V36" s="126"/>
      <c r="W36" s="126"/>
      <c r="X36" s="117">
        <v>1</v>
      </c>
    </row>
    <row r="37" spans="1:24" s="110" customFormat="1" ht="12" customHeight="1" hidden="1">
      <c r="A37" s="118">
        <v>18</v>
      </c>
      <c r="B37" s="119"/>
      <c r="C37" s="120"/>
      <c r="D37" s="121"/>
      <c r="E37" s="122"/>
      <c r="F37" s="122"/>
      <c r="G37" s="123"/>
      <c r="H37" s="124"/>
      <c r="I37" s="125"/>
      <c r="J37" s="125"/>
      <c r="K37" s="125"/>
      <c r="L37" s="125"/>
      <c r="M37" s="125"/>
      <c r="N37" s="125"/>
      <c r="O37" s="124"/>
      <c r="P37" s="124"/>
      <c r="Q37" s="125"/>
      <c r="R37" s="125"/>
      <c r="S37" s="124"/>
      <c r="T37" s="124"/>
      <c r="U37" s="126"/>
      <c r="V37" s="126"/>
      <c r="W37" s="126"/>
      <c r="X37" s="117">
        <v>2</v>
      </c>
    </row>
    <row r="38" spans="1:24" s="110" customFormat="1" ht="12" customHeight="1" hidden="1">
      <c r="A38" s="118">
        <v>19</v>
      </c>
      <c r="B38" s="119"/>
      <c r="C38" s="120"/>
      <c r="D38" s="121"/>
      <c r="E38" s="122"/>
      <c r="F38" s="122"/>
      <c r="G38" s="123"/>
      <c r="H38" s="124"/>
      <c r="I38" s="125"/>
      <c r="J38" s="125"/>
      <c r="K38" s="125"/>
      <c r="L38" s="125"/>
      <c r="M38" s="125"/>
      <c r="N38" s="125"/>
      <c r="O38" s="124"/>
      <c r="P38" s="124"/>
      <c r="Q38" s="125"/>
      <c r="R38" s="125"/>
      <c r="S38" s="124"/>
      <c r="T38" s="124"/>
      <c r="U38" s="126"/>
      <c r="V38" s="126"/>
      <c r="W38" s="126"/>
      <c r="X38" s="117">
        <v>3</v>
      </c>
    </row>
    <row r="39" spans="1:24" s="110" customFormat="1" ht="12" customHeight="1" hidden="1">
      <c r="A39" s="118">
        <v>20</v>
      </c>
      <c r="B39" s="119"/>
      <c r="C39" s="120"/>
      <c r="D39" s="121"/>
      <c r="E39" s="122"/>
      <c r="F39" s="122"/>
      <c r="G39" s="123"/>
      <c r="H39" s="124"/>
      <c r="I39" s="125"/>
      <c r="J39" s="125"/>
      <c r="K39" s="125"/>
      <c r="L39" s="125"/>
      <c r="M39" s="125"/>
      <c r="N39" s="125"/>
      <c r="O39" s="124"/>
      <c r="P39" s="124"/>
      <c r="Q39" s="125"/>
      <c r="R39" s="125"/>
      <c r="S39" s="124"/>
      <c r="T39" s="124"/>
      <c r="U39" s="126"/>
      <c r="V39" s="126"/>
      <c r="W39" s="126"/>
      <c r="X39" s="117">
        <v>4</v>
      </c>
    </row>
    <row r="40" spans="1:24" s="110" customFormat="1" ht="12" customHeight="1" hidden="1">
      <c r="A40" s="118">
        <v>21</v>
      </c>
      <c r="B40" s="119"/>
      <c r="C40" s="120"/>
      <c r="D40" s="121"/>
      <c r="E40" s="122"/>
      <c r="F40" s="122"/>
      <c r="G40" s="123"/>
      <c r="H40" s="124"/>
      <c r="I40" s="125"/>
      <c r="J40" s="125"/>
      <c r="K40" s="125"/>
      <c r="L40" s="125"/>
      <c r="M40" s="125"/>
      <c r="N40" s="125"/>
      <c r="O40" s="124"/>
      <c r="P40" s="124"/>
      <c r="Q40" s="125"/>
      <c r="R40" s="125"/>
      <c r="S40" s="124"/>
      <c r="T40" s="124"/>
      <c r="U40" s="126"/>
      <c r="V40" s="126"/>
      <c r="W40" s="126"/>
      <c r="X40" s="117"/>
    </row>
    <row r="41" spans="1:24" s="110" customFormat="1" ht="12" customHeight="1" hidden="1">
      <c r="A41" s="118">
        <v>22</v>
      </c>
      <c r="B41" s="119"/>
      <c r="C41" s="120"/>
      <c r="D41" s="121"/>
      <c r="E41" s="122"/>
      <c r="F41" s="122"/>
      <c r="G41" s="123"/>
      <c r="H41" s="124"/>
      <c r="I41" s="125"/>
      <c r="J41" s="125"/>
      <c r="K41" s="125"/>
      <c r="L41" s="125"/>
      <c r="M41" s="125"/>
      <c r="N41" s="125"/>
      <c r="O41" s="124"/>
      <c r="P41" s="124"/>
      <c r="Q41" s="125"/>
      <c r="R41" s="125"/>
      <c r="S41" s="124"/>
      <c r="T41" s="124"/>
      <c r="U41" s="126"/>
      <c r="V41" s="126"/>
      <c r="W41" s="126"/>
      <c r="X41" s="117"/>
    </row>
    <row r="42" spans="1:24" s="20" customFormat="1" ht="12.75" customHeight="1">
      <c r="A42" s="127"/>
      <c r="B42" s="128"/>
      <c r="C42" s="129"/>
      <c r="D42" s="129"/>
      <c r="E42" s="129"/>
      <c r="F42" s="129"/>
      <c r="G42" s="130"/>
      <c r="H42" s="131"/>
      <c r="I42" s="129"/>
      <c r="J42" s="129"/>
      <c r="K42" s="129"/>
      <c r="L42" s="129"/>
      <c r="M42" s="129"/>
      <c r="N42" s="129"/>
      <c r="O42" s="129"/>
      <c r="P42" s="132"/>
      <c r="Q42" s="132"/>
      <c r="R42" s="132"/>
      <c r="S42" s="132"/>
      <c r="T42" s="132"/>
      <c r="U42" s="133"/>
      <c r="V42" s="134"/>
      <c r="W42" s="134"/>
      <c r="X42" s="135"/>
    </row>
    <row r="43" spans="1:26" s="144" customFormat="1" ht="26.25">
      <c r="A43" s="150" t="s">
        <v>146</v>
      </c>
      <c r="B43" s="137" t="s">
        <v>155</v>
      </c>
      <c r="C43" s="281">
        <f>'Норматив числ.'!J32</f>
        <v>0.31733333333333336</v>
      </c>
      <c r="D43" s="219">
        <v>0.4</v>
      </c>
      <c r="E43" s="139">
        <v>12</v>
      </c>
      <c r="F43" s="139">
        <v>5</v>
      </c>
      <c r="G43" s="147">
        <v>25.049</v>
      </c>
      <c r="H43" s="140">
        <v>4160</v>
      </c>
      <c r="I43" s="146">
        <f>H43*0.04</f>
        <v>166.4</v>
      </c>
      <c r="J43" s="139"/>
      <c r="K43" s="139"/>
      <c r="L43" s="139"/>
      <c r="M43" s="139"/>
      <c r="N43" s="139"/>
      <c r="O43" s="140">
        <f aca="true" t="shared" si="0" ref="O43:O53">13+2.096+15.7596</f>
        <v>30.855600000000003</v>
      </c>
      <c r="P43" s="141">
        <f aca="true" t="shared" si="1" ref="P43:P54">(H43+I43+J43+L43+M43+N43)*O43/100</f>
        <v>1334.9366784000001</v>
      </c>
      <c r="Q43" s="141">
        <f aca="true" t="shared" si="2" ref="Q43:Q54">(H43+I43+J43+K43+L43+M43+N43+P43)*0.3</f>
        <v>1698.40100352</v>
      </c>
      <c r="R43" s="141">
        <f aca="true" t="shared" si="3" ref="R43:R54">(H43+I43+J43+K43+L43+M43+N43+P43)*0.3</f>
        <v>1698.40100352</v>
      </c>
      <c r="S43" s="141">
        <f aca="true" t="shared" si="4" ref="S43:S54">H43+I43+J43+K43+L43+M43+N43+P43+Q43+R43</f>
        <v>9058.13868544</v>
      </c>
      <c r="T43" s="141">
        <f aca="true" t="shared" si="5" ref="T43:T54">S43*D43</f>
        <v>3623.2554741760005</v>
      </c>
      <c r="U43" s="149">
        <v>7</v>
      </c>
      <c r="V43" s="142">
        <f aca="true" t="shared" si="6" ref="V43:V54">(H43+I43+J43+L43+M43+N43)*D43</f>
        <v>1730.56</v>
      </c>
      <c r="W43" s="142">
        <f aca="true" t="shared" si="7" ref="W43:W48">P43*D43</f>
        <v>533.9746713600001</v>
      </c>
      <c r="X43" s="143">
        <v>1</v>
      </c>
      <c r="Y43" s="145"/>
      <c r="Z43" s="136"/>
    </row>
    <row r="44" spans="1:26" s="144" customFormat="1" ht="39">
      <c r="A44" s="150" t="s">
        <v>145</v>
      </c>
      <c r="B44" s="189" t="s">
        <v>154</v>
      </c>
      <c r="C44" s="281">
        <f>'Норматив числ.'!J37</f>
        <v>0.05409090909090909</v>
      </c>
      <c r="D44" s="219"/>
      <c r="E44" s="139">
        <v>12</v>
      </c>
      <c r="F44" s="139">
        <v>5</v>
      </c>
      <c r="G44" s="147">
        <v>25.049</v>
      </c>
      <c r="H44" s="140">
        <v>4160</v>
      </c>
      <c r="I44" s="146"/>
      <c r="J44" s="139"/>
      <c r="K44" s="139"/>
      <c r="L44" s="139"/>
      <c r="M44" s="139"/>
      <c r="N44" s="146"/>
      <c r="O44" s="140">
        <f t="shared" si="0"/>
        <v>30.855600000000003</v>
      </c>
      <c r="P44" s="141">
        <f t="shared" si="1"/>
        <v>1283.5929600000002</v>
      </c>
      <c r="Q44" s="141">
        <f t="shared" si="2"/>
        <v>1633.077888</v>
      </c>
      <c r="R44" s="141">
        <f t="shared" si="3"/>
        <v>1633.077888</v>
      </c>
      <c r="S44" s="141">
        <f t="shared" si="4"/>
        <v>8709.748736</v>
      </c>
      <c r="T44" s="141">
        <f t="shared" si="5"/>
        <v>0</v>
      </c>
      <c r="U44" s="149">
        <v>2</v>
      </c>
      <c r="V44" s="142">
        <f t="shared" si="6"/>
        <v>0</v>
      </c>
      <c r="W44" s="142">
        <f t="shared" si="7"/>
        <v>0</v>
      </c>
      <c r="X44" s="143">
        <v>1</v>
      </c>
      <c r="Y44" s="145"/>
      <c r="Z44" s="136"/>
    </row>
    <row r="45" spans="1:26" s="144" customFormat="1" ht="12.75">
      <c r="A45" s="150" t="s">
        <v>144</v>
      </c>
      <c r="B45" s="137" t="s">
        <v>329</v>
      </c>
      <c r="C45" s="281">
        <f>'Норматив числ.'!E9</f>
        <v>0.7088607594936709</v>
      </c>
      <c r="D45" s="219">
        <v>1</v>
      </c>
      <c r="E45" s="139">
        <v>12</v>
      </c>
      <c r="F45" s="139">
        <v>2</v>
      </c>
      <c r="G45" s="147">
        <v>15.772</v>
      </c>
      <c r="H45" s="139">
        <v>2619</v>
      </c>
      <c r="I45" s="146">
        <f>H45*0.04</f>
        <v>104.76</v>
      </c>
      <c r="J45" s="139"/>
      <c r="K45" s="139"/>
      <c r="L45" s="139"/>
      <c r="M45" s="139">
        <f>H45*0.15</f>
        <v>392.84999999999997</v>
      </c>
      <c r="N45" s="146"/>
      <c r="O45" s="140">
        <f t="shared" si="0"/>
        <v>30.855600000000003</v>
      </c>
      <c r="P45" s="141">
        <f t="shared" si="1"/>
        <v>961.6487151600002</v>
      </c>
      <c r="Q45" s="141">
        <f t="shared" si="2"/>
        <v>1223.477614548</v>
      </c>
      <c r="R45" s="141">
        <f t="shared" si="3"/>
        <v>1223.477614548</v>
      </c>
      <c r="S45" s="141">
        <f t="shared" si="4"/>
        <v>6525.213944256</v>
      </c>
      <c r="T45" s="141">
        <f t="shared" si="5"/>
        <v>6525.213944256</v>
      </c>
      <c r="U45" s="149">
        <v>7</v>
      </c>
      <c r="V45" s="142">
        <f t="shared" si="6"/>
        <v>3116.61</v>
      </c>
      <c r="W45" s="142">
        <f t="shared" si="7"/>
        <v>961.6487151600002</v>
      </c>
      <c r="X45" s="143">
        <v>1</v>
      </c>
      <c r="Y45" s="145"/>
      <c r="Z45" s="136"/>
    </row>
    <row r="46" spans="1:26" s="144" customFormat="1" ht="12.75">
      <c r="A46" s="150" t="s">
        <v>188</v>
      </c>
      <c r="B46" s="137" t="s">
        <v>246</v>
      </c>
      <c r="C46" s="281">
        <f>'Норматив числ.'!L58+'Норматив числ.'!O66+'Норматив числ.'!O70+'Норматив числ.'!N70</f>
        <v>0.19305756</v>
      </c>
      <c r="D46" s="219"/>
      <c r="E46" s="139">
        <v>12</v>
      </c>
      <c r="F46" s="139">
        <v>5</v>
      </c>
      <c r="G46" s="147">
        <v>25.049</v>
      </c>
      <c r="H46" s="140">
        <v>4160</v>
      </c>
      <c r="I46" s="146">
        <f>H46*0.04</f>
        <v>166.4</v>
      </c>
      <c r="J46" s="139"/>
      <c r="K46" s="139"/>
      <c r="L46" s="139"/>
      <c r="M46" s="139"/>
      <c r="N46" s="139"/>
      <c r="O46" s="140">
        <f t="shared" si="0"/>
        <v>30.855600000000003</v>
      </c>
      <c r="P46" s="141">
        <f>(H46+I46+J46+L46+M46+N46)*O46/100</f>
        <v>1334.9366784000001</v>
      </c>
      <c r="Q46" s="141">
        <f>(H46+I46+J46+K46+L46+M46+N46+P46)*0.3</f>
        <v>1698.40100352</v>
      </c>
      <c r="R46" s="141">
        <f>(H46+I46+J46+K46+L46+M46+N46+P46)*0.3</f>
        <v>1698.40100352</v>
      </c>
      <c r="S46" s="141">
        <f>H46+I46+J46+K46+L46+M46+N46+P46+Q46+R46</f>
        <v>9058.13868544</v>
      </c>
      <c r="T46" s="141">
        <f>S46*D46</f>
        <v>0</v>
      </c>
      <c r="U46" s="149"/>
      <c r="V46" s="142"/>
      <c r="W46" s="142"/>
      <c r="X46" s="143"/>
      <c r="Y46" s="145"/>
      <c r="Z46" s="136"/>
    </row>
    <row r="47" spans="1:26" s="144" customFormat="1" ht="12.75">
      <c r="A47" s="150" t="s">
        <v>189</v>
      </c>
      <c r="B47" s="137" t="s">
        <v>157</v>
      </c>
      <c r="C47" s="190">
        <f>'Норматив числ.'!F23</f>
        <v>0.15426997245179064</v>
      </c>
      <c r="D47" s="219"/>
      <c r="E47" s="139">
        <v>12</v>
      </c>
      <c r="F47" s="139">
        <v>2</v>
      </c>
      <c r="G47" s="147">
        <v>15.772</v>
      </c>
      <c r="H47" s="140">
        <v>2619</v>
      </c>
      <c r="I47" s="146">
        <f>H47*0.04</f>
        <v>104.76</v>
      </c>
      <c r="J47" s="139"/>
      <c r="K47" s="139"/>
      <c r="L47" s="139"/>
      <c r="M47" s="139"/>
      <c r="N47" s="139"/>
      <c r="O47" s="140">
        <f t="shared" si="0"/>
        <v>30.855600000000003</v>
      </c>
      <c r="P47" s="141">
        <f t="shared" si="1"/>
        <v>840.4324905600001</v>
      </c>
      <c r="Q47" s="141">
        <f t="shared" si="2"/>
        <v>1069.2577471680002</v>
      </c>
      <c r="R47" s="141">
        <f t="shared" si="3"/>
        <v>1069.2577471680002</v>
      </c>
      <c r="S47" s="141">
        <f t="shared" si="4"/>
        <v>5702.707984896</v>
      </c>
      <c r="T47" s="141">
        <f t="shared" si="5"/>
        <v>0</v>
      </c>
      <c r="U47" s="149">
        <v>3</v>
      </c>
      <c r="V47" s="142">
        <f t="shared" si="6"/>
        <v>0</v>
      </c>
      <c r="W47" s="142">
        <f t="shared" si="7"/>
        <v>0</v>
      </c>
      <c r="X47" s="143">
        <v>1</v>
      </c>
      <c r="Y47" s="145"/>
      <c r="Z47" s="136"/>
    </row>
    <row r="48" spans="1:26" s="144" customFormat="1" ht="12.75">
      <c r="A48" s="150" t="s">
        <v>190</v>
      </c>
      <c r="B48" s="137" t="s">
        <v>182</v>
      </c>
      <c r="C48" s="281">
        <f>'Норматив числ.'!O90+'Норматив числ.'!N90+'Норматив числ.'!M90+'Норматив числ.'!O74+'Норматив числ.'!N74+'Норматив числ.'!M74</f>
        <v>0.22584374399999996</v>
      </c>
      <c r="D48" s="219"/>
      <c r="E48" s="139">
        <v>12</v>
      </c>
      <c r="F48" s="139">
        <v>5</v>
      </c>
      <c r="G48" s="147">
        <v>25.049</v>
      </c>
      <c r="H48" s="140">
        <v>4160</v>
      </c>
      <c r="I48" s="146">
        <f>H48*0.04</f>
        <v>166.4</v>
      </c>
      <c r="J48" s="139"/>
      <c r="K48" s="139"/>
      <c r="L48" s="139"/>
      <c r="M48" s="139"/>
      <c r="N48" s="139"/>
      <c r="O48" s="140">
        <f t="shared" si="0"/>
        <v>30.855600000000003</v>
      </c>
      <c r="P48" s="141">
        <f t="shared" si="1"/>
        <v>1334.9366784000001</v>
      </c>
      <c r="Q48" s="141">
        <f t="shared" si="2"/>
        <v>1698.40100352</v>
      </c>
      <c r="R48" s="141">
        <f t="shared" si="3"/>
        <v>1698.40100352</v>
      </c>
      <c r="S48" s="141">
        <f t="shared" si="4"/>
        <v>9058.13868544</v>
      </c>
      <c r="T48" s="141">
        <f t="shared" si="5"/>
        <v>0</v>
      </c>
      <c r="U48" s="149">
        <v>7</v>
      </c>
      <c r="V48" s="142">
        <f t="shared" si="6"/>
        <v>0</v>
      </c>
      <c r="W48" s="142">
        <f t="shared" si="7"/>
        <v>0</v>
      </c>
      <c r="X48" s="143">
        <v>1</v>
      </c>
      <c r="Y48" s="145"/>
      <c r="Z48" s="136"/>
    </row>
    <row r="49" spans="1:26" s="144" customFormat="1" ht="12.75">
      <c r="A49" s="150" t="s">
        <v>193</v>
      </c>
      <c r="B49" s="137" t="s">
        <v>183</v>
      </c>
      <c r="C49" s="281">
        <f>'Норматив числ.'!O78+'Норматив числ.'!N78+'Норматив числ.'!M78+'Норматив числ.'!O82+'Норматив числ.'!N82+'Норматив числ.'!M82+'Норматив числ.'!O86+'Норматив числ.'!N86+'Норматив числ.'!M86</f>
        <v>0.46416566400000003</v>
      </c>
      <c r="D49" s="219"/>
      <c r="E49" s="139">
        <v>12</v>
      </c>
      <c r="F49" s="139">
        <v>5</v>
      </c>
      <c r="G49" s="147">
        <v>25.049</v>
      </c>
      <c r="H49" s="140">
        <v>4160</v>
      </c>
      <c r="I49" s="146">
        <f>H49*0.04</f>
        <v>166.4</v>
      </c>
      <c r="J49" s="139"/>
      <c r="K49" s="139"/>
      <c r="L49" s="139"/>
      <c r="M49" s="139"/>
      <c r="N49" s="139"/>
      <c r="O49" s="140">
        <f t="shared" si="0"/>
        <v>30.855600000000003</v>
      </c>
      <c r="P49" s="141">
        <f>(H49+I49+J49+L49+M49+N49)*O49/100</f>
        <v>1334.9366784000001</v>
      </c>
      <c r="Q49" s="141">
        <f>(H49+I49+J49+K49+L49+M49+N49+P49)*0.3</f>
        <v>1698.40100352</v>
      </c>
      <c r="R49" s="141">
        <f>(H49+I49+J49+K49+L49+M49+N49+P49)*0.3</f>
        <v>1698.40100352</v>
      </c>
      <c r="S49" s="141">
        <f>H49+I49+J49+K49+L49+M49+N49+P49+Q49+R49</f>
        <v>9058.13868544</v>
      </c>
      <c r="T49" s="141">
        <f>S49*D49</f>
        <v>0</v>
      </c>
      <c r="U49" s="149">
        <v>7</v>
      </c>
      <c r="V49" s="142">
        <f>(H49+I49+J49+L49+M49+N49)*D49</f>
        <v>0</v>
      </c>
      <c r="W49" s="142">
        <f>P49*D49</f>
        <v>0</v>
      </c>
      <c r="X49" s="143">
        <v>1</v>
      </c>
      <c r="Y49" s="145"/>
      <c r="Z49" s="136"/>
    </row>
    <row r="50" spans="1:26" s="144" customFormat="1" ht="12.75">
      <c r="A50" s="150" t="s">
        <v>258</v>
      </c>
      <c r="B50" s="137" t="s">
        <v>256</v>
      </c>
      <c r="C50" s="281">
        <f>'Норматив числ.'!O94+'Норматив числ.'!N94+'Норматив числ.'!M94</f>
        <v>0.091675248</v>
      </c>
      <c r="D50" s="219"/>
      <c r="E50" s="139">
        <v>12</v>
      </c>
      <c r="F50" s="139">
        <v>5</v>
      </c>
      <c r="G50" s="147">
        <v>25.049</v>
      </c>
      <c r="H50" s="140">
        <v>4160</v>
      </c>
      <c r="I50" s="146">
        <f>H50*0.12</f>
        <v>499.2</v>
      </c>
      <c r="J50" s="139"/>
      <c r="K50" s="139"/>
      <c r="L50" s="139"/>
      <c r="M50" s="139"/>
      <c r="N50" s="139"/>
      <c r="O50" s="140">
        <f t="shared" si="0"/>
        <v>30.855600000000003</v>
      </c>
      <c r="P50" s="141">
        <f>(H50+I50+J50+L50+M50+N50)*O50/100</f>
        <v>1437.6241152</v>
      </c>
      <c r="Q50" s="141">
        <f>(H50+I50+J50+K50+L50+M50+N50+P50)*0.3</f>
        <v>1829.0472345599999</v>
      </c>
      <c r="R50" s="141">
        <f>(H50+I50+J50+K50+L50+M50+N50+P50)*0.3</f>
        <v>1829.0472345599999</v>
      </c>
      <c r="S50" s="141">
        <f>H50+I50+J50+K50+L50+M50+N50+P50+Q50+R50</f>
        <v>9754.91858432</v>
      </c>
      <c r="T50" s="141">
        <f>S50*D50</f>
        <v>0</v>
      </c>
      <c r="U50" s="149">
        <v>7</v>
      </c>
      <c r="V50" s="142">
        <f>(H50+I50+J50+L50+M50+N50)*D50</f>
        <v>0</v>
      </c>
      <c r="W50" s="142">
        <f>P50*D50</f>
        <v>0</v>
      </c>
      <c r="X50" s="143">
        <v>1</v>
      </c>
      <c r="Y50" s="145"/>
      <c r="Z50" s="136"/>
    </row>
    <row r="51" spans="1:26" s="144" customFormat="1" ht="12.75">
      <c r="A51" s="150" t="s">
        <v>259</v>
      </c>
      <c r="B51" s="137" t="s">
        <v>257</v>
      </c>
      <c r="C51" s="282">
        <f>'Норматив числ.'!O98+'Норматив числ.'!N98+'Норматив числ.'!M98</f>
        <v>0.14782704</v>
      </c>
      <c r="D51" s="219"/>
      <c r="E51" s="139">
        <v>12</v>
      </c>
      <c r="F51" s="139">
        <v>3</v>
      </c>
      <c r="G51" s="147">
        <v>19.599</v>
      </c>
      <c r="H51" s="140">
        <v>3255</v>
      </c>
      <c r="I51" s="146">
        <f>H51*0.12</f>
        <v>390.59999999999997</v>
      </c>
      <c r="J51" s="139"/>
      <c r="K51" s="139"/>
      <c r="L51" s="139"/>
      <c r="M51" s="139"/>
      <c r="N51" s="139"/>
      <c r="O51" s="140">
        <f t="shared" si="0"/>
        <v>30.855600000000003</v>
      </c>
      <c r="P51" s="141">
        <f>(H51+I51+J51+L51+M51+N51)*O51/100</f>
        <v>1124.8717536000001</v>
      </c>
      <c r="Q51" s="141">
        <f>(H51+I51+J51+K51+L51+M51+N51+P51)*0.3</f>
        <v>1431.14152608</v>
      </c>
      <c r="R51" s="141">
        <f>(H51+I51+J51+K51+L51+M51+N51+P51)*0.3</f>
        <v>1431.14152608</v>
      </c>
      <c r="S51" s="141">
        <f>H51+I51+J51+K51+L51+M51+N51+P51+Q51+R51</f>
        <v>7632.75480576</v>
      </c>
      <c r="T51" s="141">
        <f>S51*D51</f>
        <v>0</v>
      </c>
      <c r="U51" s="149">
        <v>3</v>
      </c>
      <c r="V51" s="142">
        <f>(H51+I51+J51+L51+M51+N51)*D51</f>
        <v>0</v>
      </c>
      <c r="W51" s="142">
        <f>P51*D51</f>
        <v>0</v>
      </c>
      <c r="X51" s="143">
        <v>1</v>
      </c>
      <c r="Y51" s="145"/>
      <c r="Z51" s="136"/>
    </row>
    <row r="52" spans="1:26" s="144" customFormat="1" ht="12.75">
      <c r="A52" s="148" t="s">
        <v>260</v>
      </c>
      <c r="B52" s="137" t="s">
        <v>302</v>
      </c>
      <c r="C52" s="190">
        <f>'Вывоз ТБО'!K31</f>
        <v>0.041846462619167094</v>
      </c>
      <c r="D52" s="219"/>
      <c r="E52" s="191">
        <v>12</v>
      </c>
      <c r="F52" s="191">
        <v>6</v>
      </c>
      <c r="G52" s="258">
        <v>28.296</v>
      </c>
      <c r="H52" s="155">
        <v>4699</v>
      </c>
      <c r="I52" s="259">
        <f>H52*0.04</f>
        <v>187.96</v>
      </c>
      <c r="J52" s="191"/>
      <c r="K52" s="191"/>
      <c r="L52" s="191"/>
      <c r="M52" s="191">
        <f>H52*0.3</f>
        <v>1409.7</v>
      </c>
      <c r="N52" s="191"/>
      <c r="O52" s="155">
        <f t="shared" si="0"/>
        <v>30.855600000000003</v>
      </c>
      <c r="P52" s="260">
        <f>(H52+I52+J52+L52+M52+N52)*O52/100</f>
        <v>1942.8722229600003</v>
      </c>
      <c r="Q52" s="260">
        <f>(H52+I52+J52+K52+L52+M52+N52+P52)*0.3</f>
        <v>2471.859666888</v>
      </c>
      <c r="R52" s="260">
        <f>(H52+I52+J52+K52+L52+M52+N52+P52)*0.3</f>
        <v>2471.859666888</v>
      </c>
      <c r="S52" s="260">
        <f>H52+I52+J52+K52+L52+M52+N52+P52+Q52+R52</f>
        <v>13183.251556736</v>
      </c>
      <c r="T52" s="260">
        <f>S52*D52</f>
        <v>0</v>
      </c>
      <c r="U52" s="261">
        <v>3</v>
      </c>
      <c r="V52" s="157">
        <f>(H52+I52+J52+L52+M52+N52)*D52</f>
        <v>0</v>
      </c>
      <c r="W52" s="157">
        <f>P52*D52</f>
        <v>0</v>
      </c>
      <c r="X52" s="262">
        <v>1</v>
      </c>
      <c r="Z52" s="136"/>
    </row>
    <row r="53" spans="1:26" s="144" customFormat="1" ht="12.75">
      <c r="A53" s="148" t="s">
        <v>300</v>
      </c>
      <c r="B53" s="137" t="s">
        <v>257</v>
      </c>
      <c r="C53" s="190"/>
      <c r="D53" s="219"/>
      <c r="E53" s="191">
        <v>12</v>
      </c>
      <c r="F53" s="191">
        <v>3</v>
      </c>
      <c r="G53" s="258">
        <v>19.599</v>
      </c>
      <c r="H53" s="155">
        <v>3255</v>
      </c>
      <c r="I53" s="259">
        <f>H53*0.12</f>
        <v>390.59999999999997</v>
      </c>
      <c r="J53" s="191"/>
      <c r="K53" s="191"/>
      <c r="L53" s="191"/>
      <c r="M53" s="191"/>
      <c r="N53" s="191"/>
      <c r="O53" s="155">
        <f t="shared" si="0"/>
        <v>30.855600000000003</v>
      </c>
      <c r="P53" s="260">
        <f>(H53+I53+J53+L53+M53+N53)*O53/100</f>
        <v>1124.8717536000001</v>
      </c>
      <c r="Q53" s="260">
        <f>(H53+I53+J53+K53+L53+M53+N53+P53)*0.3</f>
        <v>1431.14152608</v>
      </c>
      <c r="R53" s="260">
        <f>(H53+I53+J53+K53+L53+M53+N53+P53)*0.3</f>
        <v>1431.14152608</v>
      </c>
      <c r="S53" s="260">
        <f>H53+I53+J53+K53+L53+M53+N53+P53+Q53+R53</f>
        <v>7632.75480576</v>
      </c>
      <c r="T53" s="260">
        <f>S53*D53</f>
        <v>0</v>
      </c>
      <c r="U53" s="261">
        <v>3</v>
      </c>
      <c r="V53" s="157">
        <f>(H53+I53+J53+L53+M53+N53)*D53</f>
        <v>0</v>
      </c>
      <c r="W53" s="157">
        <f>P53*D53</f>
        <v>0</v>
      </c>
      <c r="X53" s="262">
        <v>1</v>
      </c>
      <c r="Z53" s="136"/>
    </row>
    <row r="54" spans="1:26" s="144" customFormat="1" ht="12.75">
      <c r="A54" s="150" t="s">
        <v>303</v>
      </c>
      <c r="B54" s="148" t="s">
        <v>147</v>
      </c>
      <c r="C54" s="190"/>
      <c r="D54" s="155"/>
      <c r="E54" s="155">
        <v>12</v>
      </c>
      <c r="F54" s="155"/>
      <c r="G54" s="147"/>
      <c r="H54" s="191">
        <v>5500</v>
      </c>
      <c r="I54" s="192"/>
      <c r="J54" s="192"/>
      <c r="K54" s="192"/>
      <c r="L54" s="192"/>
      <c r="M54" s="192"/>
      <c r="N54" s="192"/>
      <c r="O54" s="140">
        <v>55</v>
      </c>
      <c r="P54" s="141">
        <f t="shared" si="1"/>
        <v>3025</v>
      </c>
      <c r="Q54" s="141">
        <f t="shared" si="2"/>
        <v>2557.5</v>
      </c>
      <c r="R54" s="141">
        <f t="shared" si="3"/>
        <v>2557.5</v>
      </c>
      <c r="S54" s="141">
        <f t="shared" si="4"/>
        <v>13640</v>
      </c>
      <c r="T54" s="141">
        <f t="shared" si="5"/>
        <v>0</v>
      </c>
      <c r="U54" s="193"/>
      <c r="V54" s="157">
        <f t="shared" si="6"/>
        <v>0</v>
      </c>
      <c r="W54" s="157"/>
      <c r="X54" s="158"/>
      <c r="Z54" s="136"/>
    </row>
    <row r="55" spans="1:26" s="144" customFormat="1" ht="12.75">
      <c r="A55" s="150"/>
      <c r="B55" s="148"/>
      <c r="C55" s="190"/>
      <c r="D55" s="155"/>
      <c r="E55" s="155"/>
      <c r="F55" s="155"/>
      <c r="G55" s="147"/>
      <c r="H55" s="191"/>
      <c r="I55" s="192"/>
      <c r="J55" s="192"/>
      <c r="K55" s="192"/>
      <c r="L55" s="192"/>
      <c r="M55" s="192"/>
      <c r="N55" s="192"/>
      <c r="O55" s="140"/>
      <c r="P55" s="141"/>
      <c r="Q55" s="141"/>
      <c r="R55" s="141"/>
      <c r="S55" s="141"/>
      <c r="T55" s="141"/>
      <c r="U55" s="193"/>
      <c r="V55" s="157"/>
      <c r="W55" s="157"/>
      <c r="X55" s="158"/>
      <c r="Z55" s="136"/>
    </row>
    <row r="56" spans="1:24" s="16" customFormat="1" ht="12.75">
      <c r="A56" s="151"/>
      <c r="B56" s="151" t="s">
        <v>158</v>
      </c>
      <c r="C56" s="264">
        <f>SUM(C43:C54)</f>
        <v>2.398970692988871</v>
      </c>
      <c r="D56" s="264">
        <f>SUM(D43:D54)</f>
        <v>1.4</v>
      </c>
      <c r="E56" s="152"/>
      <c r="F56" s="152"/>
      <c r="G56" s="152"/>
      <c r="H56" s="152">
        <f aca="true" t="shared" si="8" ref="H56:T56">SUM(H43:H54)</f>
        <v>46907</v>
      </c>
      <c r="I56" s="152">
        <f t="shared" si="8"/>
        <v>2343.48</v>
      </c>
      <c r="J56" s="152">
        <f t="shared" si="8"/>
        <v>0</v>
      </c>
      <c r="K56" s="152">
        <f t="shared" si="8"/>
        <v>0</v>
      </c>
      <c r="L56" s="152">
        <f t="shared" si="8"/>
        <v>0</v>
      </c>
      <c r="M56" s="152">
        <f t="shared" si="8"/>
        <v>1802.55</v>
      </c>
      <c r="N56" s="152">
        <f t="shared" si="8"/>
        <v>0</v>
      </c>
      <c r="O56" s="152">
        <f t="shared" si="8"/>
        <v>394.4116</v>
      </c>
      <c r="P56" s="152">
        <f t="shared" si="8"/>
        <v>17080.660724680005</v>
      </c>
      <c r="Q56" s="152">
        <f t="shared" si="8"/>
        <v>20440.107217404</v>
      </c>
      <c r="R56" s="152">
        <f t="shared" si="8"/>
        <v>20440.107217404</v>
      </c>
      <c r="S56" s="152">
        <f t="shared" si="8"/>
        <v>109013.905159488</v>
      </c>
      <c r="T56" s="152">
        <f t="shared" si="8"/>
        <v>10148.469418432</v>
      </c>
      <c r="U56" s="217"/>
      <c r="V56" s="153"/>
      <c r="W56" s="153"/>
      <c r="X56" s="154"/>
    </row>
    <row r="57" spans="1:24" ht="12.75">
      <c r="A57" s="159"/>
      <c r="B57" s="160"/>
      <c r="C57" s="161"/>
      <c r="D57" s="162"/>
      <c r="E57" s="161"/>
      <c r="F57" s="161"/>
      <c r="G57" s="163"/>
      <c r="H57" s="164"/>
      <c r="I57" s="164"/>
      <c r="J57" s="164"/>
      <c r="K57" s="164"/>
      <c r="L57" s="161"/>
      <c r="M57" s="164"/>
      <c r="N57" s="164"/>
      <c r="O57" s="165"/>
      <c r="P57" s="166"/>
      <c r="Q57" s="166"/>
      <c r="R57" s="166"/>
      <c r="S57" s="166"/>
      <c r="T57" s="166"/>
      <c r="U57" s="167"/>
      <c r="V57" s="157"/>
      <c r="W57" s="157"/>
      <c r="X57" s="158"/>
    </row>
    <row r="58" spans="1:24" ht="12.75">
      <c r="A58" s="168"/>
      <c r="B58" s="169" t="s">
        <v>148</v>
      </c>
      <c r="C58" s="170"/>
      <c r="D58" s="171"/>
      <c r="E58" s="170"/>
      <c r="F58" s="170"/>
      <c r="G58" s="172"/>
      <c r="H58" s="173"/>
      <c r="I58" s="173"/>
      <c r="J58" s="173"/>
      <c r="K58" s="173"/>
      <c r="L58" s="170"/>
      <c r="M58" s="170"/>
      <c r="N58" s="173"/>
      <c r="O58" s="174"/>
      <c r="P58" s="175"/>
      <c r="Q58" s="175"/>
      <c r="R58" s="175"/>
      <c r="T58" s="175"/>
      <c r="U58" s="176"/>
      <c r="V58" s="157"/>
      <c r="W58" s="157"/>
      <c r="X58" s="158"/>
    </row>
    <row r="59" spans="1:24" ht="12.75">
      <c r="A59" s="168"/>
      <c r="B59" s="177" t="s">
        <v>149</v>
      </c>
      <c r="C59" s="170"/>
      <c r="D59" s="171"/>
      <c r="E59" s="170"/>
      <c r="F59" s="170"/>
      <c r="G59" s="172"/>
      <c r="H59" s="175">
        <f>T56</f>
        <v>10148.469418432</v>
      </c>
      <c r="I59" s="173"/>
      <c r="J59" s="173"/>
      <c r="K59" s="173"/>
      <c r="L59" s="170"/>
      <c r="M59" s="170"/>
      <c r="N59" s="173"/>
      <c r="O59" s="174"/>
      <c r="P59" s="175"/>
      <c r="Q59" s="175"/>
      <c r="R59" s="175"/>
      <c r="T59" s="175"/>
      <c r="U59" s="156"/>
      <c r="V59" s="157"/>
      <c r="W59" s="157"/>
      <c r="X59" s="158"/>
    </row>
    <row r="60" spans="1:24" ht="12.75">
      <c r="A60" s="168"/>
      <c r="B60" s="177" t="s">
        <v>150</v>
      </c>
      <c r="C60" s="178"/>
      <c r="D60" s="179"/>
      <c r="E60" s="178"/>
      <c r="F60" s="178"/>
      <c r="G60" s="178"/>
      <c r="H60" s="175">
        <f>T56</f>
        <v>10148.469418432</v>
      </c>
      <c r="I60" s="178"/>
      <c r="J60" s="178"/>
      <c r="K60" s="178"/>
      <c r="L60" s="178"/>
      <c r="M60" s="178"/>
      <c r="N60" s="178"/>
      <c r="O60" s="178"/>
      <c r="P60" s="175"/>
      <c r="Q60" s="175"/>
      <c r="R60" s="175"/>
      <c r="S60" s="175"/>
      <c r="T60" s="175"/>
      <c r="U60" s="157"/>
      <c r="V60" s="157"/>
      <c r="W60" s="157"/>
      <c r="X60" s="158"/>
    </row>
    <row r="61" spans="1:24" s="96" customFormat="1" ht="12.75">
      <c r="A61" s="168"/>
      <c r="B61" s="178"/>
      <c r="C61" s="170"/>
      <c r="D61" s="171"/>
      <c r="E61" s="170"/>
      <c r="F61" s="170"/>
      <c r="G61" s="172"/>
      <c r="H61" s="178"/>
      <c r="I61" s="173"/>
      <c r="J61" s="173"/>
      <c r="K61" s="173"/>
      <c r="L61" s="170"/>
      <c r="M61" s="170"/>
      <c r="N61" s="173"/>
      <c r="O61" s="174"/>
      <c r="P61" s="175"/>
      <c r="Q61" s="175"/>
      <c r="R61" s="175"/>
      <c r="S61" s="175"/>
      <c r="T61" s="175"/>
      <c r="U61" s="157"/>
      <c r="V61" s="180"/>
      <c r="W61" s="180"/>
      <c r="X61" s="181"/>
    </row>
    <row r="62" spans="2:24" ht="12.75">
      <c r="B62" s="136" t="s">
        <v>151</v>
      </c>
      <c r="C62" s="183"/>
      <c r="D62" s="184"/>
      <c r="E62" s="185"/>
      <c r="F62" s="185"/>
      <c r="G62" s="186"/>
      <c r="H62" s="187"/>
      <c r="I62" s="187"/>
      <c r="J62" s="187"/>
      <c r="K62" s="187"/>
      <c r="L62" s="187"/>
      <c r="M62" s="187"/>
      <c r="N62" s="187"/>
      <c r="O62" s="187"/>
      <c r="P62" s="157"/>
      <c r="Q62" s="157"/>
      <c r="R62" s="157"/>
      <c r="S62" s="157"/>
      <c r="T62" s="157"/>
      <c r="U62" s="182"/>
      <c r="V62" s="182"/>
      <c r="W62" s="182"/>
      <c r="X62" s="182"/>
    </row>
    <row r="63" spans="2:24" ht="12.75">
      <c r="B63" s="136"/>
      <c r="C63" s="186" t="s">
        <v>318</v>
      </c>
      <c r="D63" s="184"/>
      <c r="E63" s="185"/>
      <c r="F63" s="185">
        <f>T56</f>
        <v>10148.469418432</v>
      </c>
      <c r="G63" s="186" t="s">
        <v>319</v>
      </c>
      <c r="H63" s="187"/>
      <c r="I63" s="187"/>
      <c r="J63" s="187"/>
      <c r="K63" s="187">
        <f>T56*12</f>
        <v>121781.633021184</v>
      </c>
      <c r="L63" s="187" t="s">
        <v>229</v>
      </c>
      <c r="M63" s="187"/>
      <c r="N63" s="187"/>
      <c r="O63" s="187"/>
      <c r="P63" s="157"/>
      <c r="Q63" s="157"/>
      <c r="R63" s="157"/>
      <c r="S63" s="157"/>
      <c r="T63" s="157"/>
      <c r="U63" s="182"/>
      <c r="V63" s="182"/>
      <c r="W63" s="182"/>
      <c r="X63" s="182"/>
    </row>
    <row r="64" spans="2:24" ht="12.75">
      <c r="B64" s="20" t="s">
        <v>152</v>
      </c>
      <c r="H64" s="187"/>
      <c r="P64" s="188"/>
      <c r="Q64" s="188"/>
      <c r="R64" s="188"/>
      <c r="S64" s="188"/>
      <c r="T64" s="188"/>
      <c r="U64" s="182"/>
      <c r="V64" s="182"/>
      <c r="W64" s="182"/>
      <c r="X64" s="182"/>
    </row>
    <row r="65" spans="16:24" ht="12.75">
      <c r="P65" s="182"/>
      <c r="Q65" s="182"/>
      <c r="R65" s="182"/>
      <c r="S65" s="182"/>
      <c r="T65" s="182"/>
      <c r="U65" s="182"/>
      <c r="V65" s="182"/>
      <c r="W65" s="182"/>
      <c r="X65" s="182"/>
    </row>
    <row r="66" spans="2:24" ht="12.75">
      <c r="B66" t="s">
        <v>143</v>
      </c>
      <c r="P66" s="182"/>
      <c r="Q66" s="182"/>
      <c r="R66" s="182"/>
      <c r="S66" s="182"/>
      <c r="T66" s="182"/>
      <c r="U66" s="182"/>
      <c r="V66" s="182"/>
      <c r="W66" s="182"/>
      <c r="X66" s="182"/>
    </row>
    <row r="67" spans="16:24" ht="12.75">
      <c r="P67" s="182"/>
      <c r="Q67" s="182"/>
      <c r="R67" s="182"/>
      <c r="S67" s="182"/>
      <c r="T67" s="182"/>
      <c r="U67" s="182"/>
      <c r="V67" s="182"/>
      <c r="W67" s="182"/>
      <c r="X67" s="182"/>
    </row>
    <row r="68" spans="2:24" ht="12.75">
      <c r="B68" t="s">
        <v>153</v>
      </c>
      <c r="P68" s="182"/>
      <c r="Q68" s="182"/>
      <c r="R68" s="182"/>
      <c r="S68" s="182"/>
      <c r="T68" s="182"/>
      <c r="U68" s="182"/>
      <c r="V68" s="182"/>
      <c r="W68" s="182"/>
      <c r="X68" s="182"/>
    </row>
    <row r="69" spans="16:24" ht="12.75">
      <c r="P69" s="182"/>
      <c r="Q69" s="182"/>
      <c r="R69" s="182"/>
      <c r="S69" s="182"/>
      <c r="T69" s="182"/>
      <c r="U69" s="182"/>
      <c r="V69" s="182"/>
      <c r="W69" s="182"/>
      <c r="X69" s="182"/>
    </row>
    <row r="70" spans="16:24" ht="12.75">
      <c r="P70" s="182"/>
      <c r="Q70" s="182"/>
      <c r="R70" s="182"/>
      <c r="S70" s="182"/>
      <c r="T70" s="182"/>
      <c r="U70" s="182"/>
      <c r="V70" s="182"/>
      <c r="W70" s="182"/>
      <c r="X70" s="182"/>
    </row>
    <row r="71" spans="16:24" ht="12.75">
      <c r="P71" s="182"/>
      <c r="Q71" s="182"/>
      <c r="R71" s="182"/>
      <c r="S71" s="182"/>
      <c r="T71" s="182"/>
      <c r="U71" s="182"/>
      <c r="V71" s="182"/>
      <c r="W71" s="182"/>
      <c r="X71" s="182"/>
    </row>
    <row r="72" spans="16:24" ht="12.75">
      <c r="P72" s="182"/>
      <c r="Q72" s="182"/>
      <c r="R72" s="182"/>
      <c r="S72" s="182"/>
      <c r="T72" s="182"/>
      <c r="U72" s="182"/>
      <c r="V72" s="182"/>
      <c r="W72" s="182"/>
      <c r="X72" s="182"/>
    </row>
    <row r="73" spans="16:24" ht="12.75">
      <c r="P73" s="182"/>
      <c r="Q73" s="182"/>
      <c r="R73" s="182"/>
      <c r="S73" s="182"/>
      <c r="T73" s="182"/>
      <c r="U73" s="182"/>
      <c r="V73" s="182"/>
      <c r="W73" s="182"/>
      <c r="X73" s="182"/>
    </row>
    <row r="74" spans="16:24" ht="12.75">
      <c r="P74" s="182"/>
      <c r="Q74" s="182"/>
      <c r="R74" s="182"/>
      <c r="S74" s="182"/>
      <c r="T74" s="182"/>
      <c r="U74" s="182"/>
      <c r="V74" s="182"/>
      <c r="W74" s="182"/>
      <c r="X74" s="182"/>
    </row>
    <row r="75" spans="16:24" ht="12.75">
      <c r="P75" s="182"/>
      <c r="Q75" s="182"/>
      <c r="R75" s="182"/>
      <c r="S75" s="182"/>
      <c r="T75" s="182"/>
      <c r="U75" s="182"/>
      <c r="V75" s="182"/>
      <c r="W75" s="182"/>
      <c r="X75" s="182"/>
    </row>
    <row r="76" spans="16:24" ht="12.75">
      <c r="P76" s="182"/>
      <c r="Q76" s="182"/>
      <c r="R76" s="182"/>
      <c r="S76" s="182"/>
      <c r="T76" s="182"/>
      <c r="U76" s="182"/>
      <c r="V76" s="182"/>
      <c r="W76" s="182"/>
      <c r="X76" s="182"/>
    </row>
    <row r="77" spans="16:24" ht="12.75">
      <c r="P77" s="182"/>
      <c r="Q77" s="182"/>
      <c r="R77" s="182"/>
      <c r="S77" s="182"/>
      <c r="T77" s="182"/>
      <c r="U77" s="182"/>
      <c r="V77" s="182"/>
      <c r="W77" s="182"/>
      <c r="X77" s="182"/>
    </row>
    <row r="78" spans="16:24" ht="12.75">
      <c r="P78" s="182"/>
      <c r="Q78" s="182"/>
      <c r="R78" s="182"/>
      <c r="S78" s="182"/>
      <c r="T78" s="182"/>
      <c r="U78" s="182"/>
      <c r="V78" s="182"/>
      <c r="W78" s="182"/>
      <c r="X78" s="182"/>
    </row>
    <row r="79" spans="16:24" ht="12.75">
      <c r="P79" s="182"/>
      <c r="Q79" s="182"/>
      <c r="R79" s="182"/>
      <c r="S79" s="182"/>
      <c r="T79" s="182"/>
      <c r="U79" s="182"/>
      <c r="V79" s="182"/>
      <c r="W79" s="182"/>
      <c r="X79" s="182"/>
    </row>
    <row r="80" spans="16:24" ht="12.75">
      <c r="P80" s="182"/>
      <c r="Q80" s="182"/>
      <c r="R80" s="182"/>
      <c r="S80" s="182"/>
      <c r="T80" s="182"/>
      <c r="U80" s="182"/>
      <c r="V80" s="182"/>
      <c r="W80" s="182"/>
      <c r="X80" s="182"/>
    </row>
    <row r="81" spans="16:24" ht="12.75">
      <c r="P81" s="182"/>
      <c r="Q81" s="182"/>
      <c r="R81" s="182"/>
      <c r="S81" s="182"/>
      <c r="T81" s="182"/>
      <c r="U81" s="182"/>
      <c r="V81" s="182"/>
      <c r="W81" s="182"/>
      <c r="X81" s="182"/>
    </row>
    <row r="82" spans="16:24" ht="12.75">
      <c r="P82" s="182"/>
      <c r="Q82" s="182"/>
      <c r="R82" s="182"/>
      <c r="S82" s="182"/>
      <c r="T82" s="182"/>
      <c r="U82" s="182"/>
      <c r="V82" s="182"/>
      <c r="W82" s="182"/>
      <c r="X82" s="182"/>
    </row>
    <row r="83" spans="16:24" ht="12.75">
      <c r="P83" s="182"/>
      <c r="Q83" s="182"/>
      <c r="R83" s="182"/>
      <c r="S83" s="182"/>
      <c r="T83" s="182"/>
      <c r="U83" s="182"/>
      <c r="V83" s="182"/>
      <c r="W83" s="182"/>
      <c r="X83" s="182"/>
    </row>
    <row r="84" spans="16:24" ht="12.75">
      <c r="P84" s="182"/>
      <c r="Q84" s="182"/>
      <c r="R84" s="182"/>
      <c r="S84" s="182"/>
      <c r="T84" s="182"/>
      <c r="U84" s="182"/>
      <c r="V84" s="182"/>
      <c r="W84" s="182"/>
      <c r="X84" s="182"/>
    </row>
    <row r="85" spans="16:24" ht="12.75">
      <c r="P85" s="182"/>
      <c r="Q85" s="182"/>
      <c r="R85" s="182"/>
      <c r="S85" s="182"/>
      <c r="T85" s="182"/>
      <c r="U85" s="182"/>
      <c r="V85" s="182"/>
      <c r="W85" s="182"/>
      <c r="X85" s="182"/>
    </row>
    <row r="86" spans="16:24" ht="12.75">
      <c r="P86" s="182"/>
      <c r="Q86" s="182"/>
      <c r="R86" s="182"/>
      <c r="S86" s="182"/>
      <c r="T86" s="182"/>
      <c r="U86" s="182"/>
      <c r="V86" s="182"/>
      <c r="W86" s="182"/>
      <c r="X86" s="182"/>
    </row>
    <row r="87" spans="16:24" ht="12.75">
      <c r="P87" s="182"/>
      <c r="Q87" s="182"/>
      <c r="R87" s="182"/>
      <c r="S87" s="182"/>
      <c r="T87" s="182"/>
      <c r="U87" s="182"/>
      <c r="V87" s="182"/>
      <c r="W87" s="182"/>
      <c r="X87" s="182"/>
    </row>
    <row r="88" spans="16:24" ht="12.75">
      <c r="P88" s="182"/>
      <c r="Q88" s="182"/>
      <c r="R88" s="182"/>
      <c r="S88" s="182"/>
      <c r="T88" s="182"/>
      <c r="U88" s="182"/>
      <c r="V88" s="182"/>
      <c r="W88" s="182"/>
      <c r="X88" s="182"/>
    </row>
    <row r="89" spans="16:24" ht="12.75">
      <c r="P89" s="182"/>
      <c r="Q89" s="182"/>
      <c r="R89" s="182"/>
      <c r="S89" s="182"/>
      <c r="T89" s="182"/>
      <c r="U89" s="182"/>
      <c r="V89" s="182"/>
      <c r="W89" s="182"/>
      <c r="X89" s="182"/>
    </row>
    <row r="90" spans="16:24" ht="12.75">
      <c r="P90" s="182"/>
      <c r="Q90" s="182"/>
      <c r="R90" s="182"/>
      <c r="S90" s="182"/>
      <c r="T90" s="182"/>
      <c r="U90" s="182"/>
      <c r="V90" s="182"/>
      <c r="W90" s="182"/>
      <c r="X90" s="182"/>
    </row>
    <row r="91" spans="16:24" ht="12.75">
      <c r="P91" s="182"/>
      <c r="Q91" s="182"/>
      <c r="R91" s="182"/>
      <c r="S91" s="182"/>
      <c r="T91" s="182"/>
      <c r="U91" s="182"/>
      <c r="V91" s="182"/>
      <c r="W91" s="182"/>
      <c r="X91" s="182"/>
    </row>
    <row r="92" spans="16:24" ht="12.75">
      <c r="P92" s="182"/>
      <c r="Q92" s="182"/>
      <c r="R92" s="182"/>
      <c r="S92" s="182"/>
      <c r="T92" s="182"/>
      <c r="U92" s="182"/>
      <c r="V92" s="182"/>
      <c r="W92" s="182"/>
      <c r="X92" s="182"/>
    </row>
    <row r="93" spans="16:24" ht="12.75">
      <c r="P93" s="182"/>
      <c r="Q93" s="182"/>
      <c r="R93" s="182"/>
      <c r="S93" s="182"/>
      <c r="T93" s="182"/>
      <c r="U93" s="182"/>
      <c r="V93" s="182"/>
      <c r="W93" s="182"/>
      <c r="X93" s="182"/>
    </row>
    <row r="94" spans="16:24" ht="12.75">
      <c r="P94" s="182"/>
      <c r="Q94" s="182"/>
      <c r="R94" s="182"/>
      <c r="S94" s="182"/>
      <c r="T94" s="182"/>
      <c r="U94" s="182"/>
      <c r="V94" s="182"/>
      <c r="W94" s="182"/>
      <c r="X94" s="182"/>
    </row>
    <row r="95" spans="16:24" ht="12.75">
      <c r="P95" s="182"/>
      <c r="Q95" s="182"/>
      <c r="R95" s="182"/>
      <c r="S95" s="182"/>
      <c r="T95" s="182"/>
      <c r="U95" s="182"/>
      <c r="V95" s="182"/>
      <c r="W95" s="182"/>
      <c r="X95" s="182"/>
    </row>
    <row r="96" spans="16:24" ht="12.75">
      <c r="P96" s="182"/>
      <c r="Q96" s="182"/>
      <c r="R96" s="182"/>
      <c r="S96" s="182"/>
      <c r="T96" s="182"/>
      <c r="U96" s="182"/>
      <c r="V96" s="182"/>
      <c r="W96" s="182"/>
      <c r="X96" s="182"/>
    </row>
    <row r="97" spans="16:24" ht="12.75">
      <c r="P97" s="182"/>
      <c r="Q97" s="182"/>
      <c r="R97" s="182"/>
      <c r="S97" s="182"/>
      <c r="T97" s="182"/>
      <c r="U97" s="182"/>
      <c r="V97" s="182"/>
      <c r="W97" s="182"/>
      <c r="X97" s="182"/>
    </row>
    <row r="98" spans="16:24" ht="12.75">
      <c r="P98" s="182"/>
      <c r="Q98" s="182"/>
      <c r="R98" s="182"/>
      <c r="S98" s="182"/>
      <c r="T98" s="182"/>
      <c r="U98" s="182"/>
      <c r="V98" s="182"/>
      <c r="W98" s="182"/>
      <c r="X98" s="182"/>
    </row>
    <row r="99" spans="16:24" ht="12.75">
      <c r="P99" s="182"/>
      <c r="Q99" s="182"/>
      <c r="R99" s="182"/>
      <c r="S99" s="182"/>
      <c r="T99" s="182"/>
      <c r="U99" s="182"/>
      <c r="V99" s="182"/>
      <c r="W99" s="182"/>
      <c r="X99" s="182"/>
    </row>
    <row r="100" spans="16:24" ht="12.75">
      <c r="P100" s="182"/>
      <c r="Q100" s="182"/>
      <c r="R100" s="182"/>
      <c r="S100" s="182"/>
      <c r="T100" s="182"/>
      <c r="U100" s="182"/>
      <c r="V100" s="182"/>
      <c r="W100" s="182"/>
      <c r="X100" s="182"/>
    </row>
    <row r="101" spans="16:24" ht="12.75">
      <c r="P101" s="182"/>
      <c r="Q101" s="182"/>
      <c r="R101" s="182"/>
      <c r="S101" s="182"/>
      <c r="T101" s="182"/>
      <c r="U101" s="182"/>
      <c r="V101" s="182"/>
      <c r="W101" s="182"/>
      <c r="X101" s="182"/>
    </row>
    <row r="102" spans="16:24" ht="12.75">
      <c r="P102" s="182"/>
      <c r="Q102" s="182"/>
      <c r="R102" s="182"/>
      <c r="S102" s="182"/>
      <c r="T102" s="182"/>
      <c r="U102" s="182"/>
      <c r="V102" s="182"/>
      <c r="W102" s="182"/>
      <c r="X102" s="182"/>
    </row>
    <row r="103" spans="16:24" ht="12.75">
      <c r="P103" s="182"/>
      <c r="Q103" s="182"/>
      <c r="R103" s="182"/>
      <c r="S103" s="182"/>
      <c r="T103" s="182"/>
      <c r="U103" s="182"/>
      <c r="V103" s="182"/>
      <c r="W103" s="182"/>
      <c r="X103" s="182"/>
    </row>
    <row r="104" spans="16:24" ht="12.75">
      <c r="P104" s="182"/>
      <c r="Q104" s="182"/>
      <c r="R104" s="182"/>
      <c r="S104" s="182"/>
      <c r="T104" s="182"/>
      <c r="U104" s="182"/>
      <c r="V104" s="182"/>
      <c r="W104" s="182"/>
      <c r="X104" s="182"/>
    </row>
    <row r="105" spans="16:24" ht="12.75">
      <c r="P105" s="182"/>
      <c r="Q105" s="182"/>
      <c r="R105" s="182"/>
      <c r="S105" s="182"/>
      <c r="T105" s="182"/>
      <c r="U105" s="182"/>
      <c r="V105" s="182"/>
      <c r="W105" s="182"/>
      <c r="X105" s="182"/>
    </row>
    <row r="106" spans="16:24" ht="12.75">
      <c r="P106" s="182"/>
      <c r="Q106" s="182"/>
      <c r="R106" s="182"/>
      <c r="S106" s="182"/>
      <c r="T106" s="182"/>
      <c r="U106" s="182"/>
      <c r="V106" s="182"/>
      <c r="W106" s="182"/>
      <c r="X106" s="182"/>
    </row>
    <row r="107" spans="16:24" ht="12.75">
      <c r="P107" s="182"/>
      <c r="Q107" s="182"/>
      <c r="R107" s="182"/>
      <c r="S107" s="182"/>
      <c r="T107" s="182"/>
      <c r="U107" s="182"/>
      <c r="V107" s="182"/>
      <c r="W107" s="182"/>
      <c r="X107" s="182"/>
    </row>
    <row r="108" spans="16:24" ht="12.75">
      <c r="P108" s="182"/>
      <c r="Q108" s="182"/>
      <c r="R108" s="182"/>
      <c r="S108" s="182"/>
      <c r="T108" s="182"/>
      <c r="U108" s="182"/>
      <c r="V108" s="182"/>
      <c r="W108" s="182"/>
      <c r="X108" s="182"/>
    </row>
    <row r="109" spans="16:24" ht="12.75">
      <c r="P109" s="182"/>
      <c r="Q109" s="182"/>
      <c r="R109" s="182"/>
      <c r="S109" s="182"/>
      <c r="T109" s="182"/>
      <c r="U109" s="182"/>
      <c r="V109" s="182"/>
      <c r="W109" s="182"/>
      <c r="X109" s="182"/>
    </row>
    <row r="110" spans="16:24" ht="12.75">
      <c r="P110" s="182"/>
      <c r="Q110" s="182"/>
      <c r="R110" s="182"/>
      <c r="S110" s="182"/>
      <c r="T110" s="182"/>
      <c r="U110" s="182"/>
      <c r="V110" s="182"/>
      <c r="W110" s="182"/>
      <c r="X110" s="182"/>
    </row>
    <row r="111" spans="16:24" ht="12.75">
      <c r="P111" s="182"/>
      <c r="Q111" s="182"/>
      <c r="R111" s="182"/>
      <c r="S111" s="182"/>
      <c r="T111" s="182"/>
      <c r="U111" s="182"/>
      <c r="V111" s="182"/>
      <c r="W111" s="182"/>
      <c r="X111" s="182"/>
    </row>
    <row r="112" spans="16:24" ht="12.75">
      <c r="P112" s="182"/>
      <c r="Q112" s="182"/>
      <c r="R112" s="182"/>
      <c r="S112" s="182"/>
      <c r="T112" s="182"/>
      <c r="U112" s="182"/>
      <c r="V112" s="182"/>
      <c r="W112" s="182"/>
      <c r="X112" s="182"/>
    </row>
    <row r="113" spans="16:24" ht="12.75">
      <c r="P113" s="182"/>
      <c r="Q113" s="182"/>
      <c r="R113" s="182"/>
      <c r="S113" s="182"/>
      <c r="T113" s="182"/>
      <c r="U113" s="182"/>
      <c r="V113" s="182"/>
      <c r="W113" s="182"/>
      <c r="X113" s="182"/>
    </row>
    <row r="114" spans="16:24" ht="12.75">
      <c r="P114" s="182"/>
      <c r="Q114" s="182"/>
      <c r="R114" s="182"/>
      <c r="S114" s="182"/>
      <c r="T114" s="182"/>
      <c r="U114" s="182"/>
      <c r="V114" s="182"/>
      <c r="W114" s="182"/>
      <c r="X114" s="182"/>
    </row>
    <row r="115" spans="16:24" ht="12.75">
      <c r="P115" s="182"/>
      <c r="Q115" s="182"/>
      <c r="R115" s="182"/>
      <c r="S115" s="182"/>
      <c r="T115" s="182"/>
      <c r="U115" s="182"/>
      <c r="V115" s="182"/>
      <c r="W115" s="182"/>
      <c r="X115" s="182"/>
    </row>
    <row r="116" spans="16:24" ht="12.75">
      <c r="P116" s="182"/>
      <c r="Q116" s="182"/>
      <c r="R116" s="182"/>
      <c r="S116" s="182"/>
      <c r="T116" s="182"/>
      <c r="U116" s="182"/>
      <c r="V116" s="182"/>
      <c r="W116" s="182"/>
      <c r="X116" s="182"/>
    </row>
    <row r="117" spans="16:24" ht="12.75">
      <c r="P117" s="182"/>
      <c r="Q117" s="182"/>
      <c r="R117" s="182"/>
      <c r="S117" s="182"/>
      <c r="T117" s="182"/>
      <c r="U117" s="182"/>
      <c r="V117" s="182"/>
      <c r="W117" s="182"/>
      <c r="X117" s="182"/>
    </row>
    <row r="118" spans="16:24" ht="12.75">
      <c r="P118" s="182"/>
      <c r="Q118" s="182"/>
      <c r="R118" s="182"/>
      <c r="S118" s="182"/>
      <c r="T118" s="182"/>
      <c r="U118" s="182"/>
      <c r="V118" s="182"/>
      <c r="W118" s="182"/>
      <c r="X118" s="182"/>
    </row>
    <row r="119" spans="16:24" ht="12.75">
      <c r="P119" s="182"/>
      <c r="Q119" s="182"/>
      <c r="R119" s="182"/>
      <c r="S119" s="182"/>
      <c r="T119" s="182"/>
      <c r="U119" s="182"/>
      <c r="V119" s="182"/>
      <c r="W119" s="182"/>
      <c r="X119" s="182"/>
    </row>
    <row r="120" spans="16:24" ht="12.75">
      <c r="P120" s="182"/>
      <c r="Q120" s="182"/>
      <c r="R120" s="182"/>
      <c r="S120" s="182"/>
      <c r="T120" s="182"/>
      <c r="U120" s="182"/>
      <c r="V120" s="182"/>
      <c r="W120" s="182"/>
      <c r="X120" s="182"/>
    </row>
    <row r="121" spans="16:24" ht="12.75">
      <c r="P121" s="182"/>
      <c r="Q121" s="182"/>
      <c r="R121" s="182"/>
      <c r="S121" s="182"/>
      <c r="T121" s="182"/>
      <c r="U121" s="182"/>
      <c r="V121" s="182"/>
      <c r="W121" s="182"/>
      <c r="X121" s="182"/>
    </row>
    <row r="122" spans="16:24" ht="12.75">
      <c r="P122" s="182"/>
      <c r="Q122" s="182"/>
      <c r="R122" s="182"/>
      <c r="S122" s="182"/>
      <c r="T122" s="182"/>
      <c r="U122" s="182"/>
      <c r="V122" s="182"/>
      <c r="W122" s="182"/>
      <c r="X122" s="182"/>
    </row>
    <row r="123" spans="16:24" ht="12.75">
      <c r="P123" s="182"/>
      <c r="Q123" s="182"/>
      <c r="R123" s="182"/>
      <c r="S123" s="182"/>
      <c r="T123" s="182"/>
      <c r="U123" s="182"/>
      <c r="V123" s="182"/>
      <c r="W123" s="182"/>
      <c r="X123" s="182"/>
    </row>
    <row r="124" spans="16:24" ht="12.75">
      <c r="P124" s="182"/>
      <c r="Q124" s="182"/>
      <c r="R124" s="182"/>
      <c r="S124" s="182"/>
      <c r="T124" s="182"/>
      <c r="U124" s="182"/>
      <c r="V124" s="182"/>
      <c r="W124" s="182"/>
      <c r="X124" s="182"/>
    </row>
    <row r="125" spans="16:24" ht="12.75">
      <c r="P125" s="182"/>
      <c r="Q125" s="182"/>
      <c r="R125" s="182"/>
      <c r="S125" s="182"/>
      <c r="T125" s="182"/>
      <c r="U125" s="182"/>
      <c r="V125" s="182"/>
      <c r="W125" s="182"/>
      <c r="X125" s="182"/>
    </row>
    <row r="126" spans="16:24" ht="12.75">
      <c r="P126" s="182"/>
      <c r="Q126" s="182"/>
      <c r="R126" s="182"/>
      <c r="S126" s="182"/>
      <c r="T126" s="182"/>
      <c r="U126" s="182"/>
      <c r="V126" s="182"/>
      <c r="W126" s="182"/>
      <c r="X126" s="182"/>
    </row>
    <row r="127" spans="16:24" ht="12.75">
      <c r="P127" s="182"/>
      <c r="Q127" s="182"/>
      <c r="R127" s="182"/>
      <c r="S127" s="182"/>
      <c r="T127" s="182"/>
      <c r="U127" s="182"/>
      <c r="V127" s="182"/>
      <c r="W127" s="182"/>
      <c r="X127" s="182"/>
    </row>
    <row r="128" spans="16:24" ht="12.75">
      <c r="P128" s="182"/>
      <c r="Q128" s="182"/>
      <c r="R128" s="182"/>
      <c r="S128" s="182"/>
      <c r="T128" s="182"/>
      <c r="U128" s="182"/>
      <c r="V128" s="182"/>
      <c r="W128" s="182"/>
      <c r="X128" s="182"/>
    </row>
    <row r="129" spans="16:24" ht="12.75">
      <c r="P129" s="182"/>
      <c r="Q129" s="182"/>
      <c r="R129" s="182"/>
      <c r="S129" s="182"/>
      <c r="T129" s="182"/>
      <c r="U129" s="182"/>
      <c r="V129" s="182"/>
      <c r="W129" s="182"/>
      <c r="X129" s="182"/>
    </row>
    <row r="130" spans="16:24" ht="12.75">
      <c r="P130" s="182"/>
      <c r="Q130" s="182"/>
      <c r="R130" s="182"/>
      <c r="S130" s="182"/>
      <c r="T130" s="182"/>
      <c r="U130" s="182"/>
      <c r="V130" s="182"/>
      <c r="W130" s="182"/>
      <c r="X130" s="182"/>
    </row>
    <row r="131" spans="16:24" ht="12.75">
      <c r="P131" s="182"/>
      <c r="Q131" s="182"/>
      <c r="R131" s="182"/>
      <c r="S131" s="182"/>
      <c r="T131" s="182"/>
      <c r="U131" s="182"/>
      <c r="V131" s="182"/>
      <c r="W131" s="182"/>
      <c r="X131" s="182"/>
    </row>
    <row r="132" spans="16:24" ht="12.75">
      <c r="P132" s="182"/>
      <c r="Q132" s="182"/>
      <c r="R132" s="182"/>
      <c r="S132" s="182"/>
      <c r="T132" s="182"/>
      <c r="U132" s="182"/>
      <c r="V132" s="182"/>
      <c r="W132" s="182"/>
      <c r="X132" s="182"/>
    </row>
    <row r="133" spans="16:24" ht="12.75">
      <c r="P133" s="182"/>
      <c r="Q133" s="182"/>
      <c r="R133" s="182"/>
      <c r="S133" s="182"/>
      <c r="T133" s="182"/>
      <c r="U133" s="182"/>
      <c r="V133" s="182"/>
      <c r="W133" s="182"/>
      <c r="X133" s="182"/>
    </row>
    <row r="134" spans="16:24" ht="12.75">
      <c r="P134" s="182"/>
      <c r="Q134" s="182"/>
      <c r="R134" s="182"/>
      <c r="S134" s="182"/>
      <c r="T134" s="182"/>
      <c r="U134" s="182"/>
      <c r="V134" s="182"/>
      <c r="W134" s="182"/>
      <c r="X134" s="182"/>
    </row>
    <row r="135" spans="16:24" ht="12.75">
      <c r="P135" s="182"/>
      <c r="Q135" s="182"/>
      <c r="R135" s="182"/>
      <c r="S135" s="182"/>
      <c r="T135" s="182"/>
      <c r="U135" s="182"/>
      <c r="V135" s="182"/>
      <c r="W135" s="182"/>
      <c r="X135" s="182"/>
    </row>
    <row r="136" spans="16:24" ht="12.75">
      <c r="P136" s="182"/>
      <c r="Q136" s="182"/>
      <c r="R136" s="182"/>
      <c r="S136" s="182"/>
      <c r="T136" s="182"/>
      <c r="U136" s="182"/>
      <c r="V136" s="182"/>
      <c r="W136" s="182"/>
      <c r="X136" s="182"/>
    </row>
    <row r="137" spans="16:24" ht="12.75">
      <c r="P137" s="182"/>
      <c r="Q137" s="182"/>
      <c r="R137" s="182"/>
      <c r="S137" s="182"/>
      <c r="T137" s="182"/>
      <c r="U137" s="182"/>
      <c r="V137" s="182"/>
      <c r="W137" s="182"/>
      <c r="X137" s="182"/>
    </row>
    <row r="138" spans="16:24" ht="12.75">
      <c r="P138" s="182"/>
      <c r="Q138" s="182"/>
      <c r="R138" s="182"/>
      <c r="S138" s="182"/>
      <c r="T138" s="182"/>
      <c r="U138" s="182"/>
      <c r="V138" s="182"/>
      <c r="W138" s="182"/>
      <c r="X138" s="182"/>
    </row>
    <row r="139" spans="16:24" ht="12.75">
      <c r="P139" s="182"/>
      <c r="Q139" s="182"/>
      <c r="R139" s="182"/>
      <c r="S139" s="182"/>
      <c r="T139" s="182"/>
      <c r="U139" s="182"/>
      <c r="V139" s="182"/>
      <c r="W139" s="182"/>
      <c r="X139" s="182"/>
    </row>
    <row r="140" spans="16:24" ht="12.75">
      <c r="P140" s="182"/>
      <c r="Q140" s="182"/>
      <c r="R140" s="182"/>
      <c r="S140" s="182"/>
      <c r="T140" s="182"/>
      <c r="U140" s="182"/>
      <c r="V140" s="182"/>
      <c r="W140" s="182"/>
      <c r="X140" s="182"/>
    </row>
    <row r="141" spans="16:24" ht="12.75">
      <c r="P141" s="182"/>
      <c r="Q141" s="182"/>
      <c r="R141" s="182"/>
      <c r="S141" s="182"/>
      <c r="T141" s="182"/>
      <c r="U141" s="182"/>
      <c r="V141" s="182"/>
      <c r="W141" s="182"/>
      <c r="X141" s="182"/>
    </row>
    <row r="142" spans="16:24" ht="12.75">
      <c r="P142" s="182"/>
      <c r="Q142" s="182"/>
      <c r="R142" s="182"/>
      <c r="S142" s="182"/>
      <c r="T142" s="182"/>
      <c r="U142" s="182"/>
      <c r="V142" s="182"/>
      <c r="W142" s="182"/>
      <c r="X142" s="182"/>
    </row>
    <row r="143" spans="16:24" ht="12.75">
      <c r="P143" s="182"/>
      <c r="Q143" s="182"/>
      <c r="R143" s="182"/>
      <c r="S143" s="182"/>
      <c r="T143" s="182"/>
      <c r="U143" s="182"/>
      <c r="V143" s="182"/>
      <c r="W143" s="182"/>
      <c r="X143" s="182"/>
    </row>
    <row r="144" spans="16:24" ht="12.75">
      <c r="P144" s="182"/>
      <c r="Q144" s="182"/>
      <c r="R144" s="182"/>
      <c r="S144" s="182"/>
      <c r="T144" s="182"/>
      <c r="U144" s="182"/>
      <c r="V144" s="182"/>
      <c r="W144" s="182"/>
      <c r="X144" s="182"/>
    </row>
    <row r="145" spans="16:24" ht="12.75">
      <c r="P145" s="182"/>
      <c r="Q145" s="182"/>
      <c r="R145" s="182"/>
      <c r="S145" s="182"/>
      <c r="T145" s="182"/>
      <c r="U145" s="182"/>
      <c r="V145" s="182"/>
      <c r="W145" s="182"/>
      <c r="X145" s="182"/>
    </row>
    <row r="146" spans="16:24" ht="12.75">
      <c r="P146" s="182"/>
      <c r="Q146" s="182"/>
      <c r="R146" s="182"/>
      <c r="S146" s="182"/>
      <c r="T146" s="182"/>
      <c r="U146" s="182"/>
      <c r="V146" s="182"/>
      <c r="W146" s="182"/>
      <c r="X146" s="182"/>
    </row>
    <row r="147" spans="16:24" ht="12.75">
      <c r="P147" s="182"/>
      <c r="Q147" s="182"/>
      <c r="R147" s="182"/>
      <c r="S147" s="182"/>
      <c r="T147" s="182"/>
      <c r="U147" s="182"/>
      <c r="V147" s="182"/>
      <c r="W147" s="182"/>
      <c r="X147" s="182"/>
    </row>
    <row r="148" spans="16:24" ht="12.75">
      <c r="P148" s="182"/>
      <c r="Q148" s="182"/>
      <c r="R148" s="182"/>
      <c r="S148" s="182"/>
      <c r="T148" s="182"/>
      <c r="U148" s="182"/>
      <c r="V148" s="182"/>
      <c r="W148" s="182"/>
      <c r="X148" s="182"/>
    </row>
    <row r="149" spans="16:24" ht="12.75">
      <c r="P149" s="182"/>
      <c r="Q149" s="182"/>
      <c r="R149" s="182"/>
      <c r="S149" s="182"/>
      <c r="T149" s="182"/>
      <c r="U149" s="182"/>
      <c r="V149" s="182"/>
      <c r="W149" s="182"/>
      <c r="X149" s="182"/>
    </row>
    <row r="150" spans="16:24" ht="12.75">
      <c r="P150" s="182"/>
      <c r="Q150" s="182"/>
      <c r="R150" s="182"/>
      <c r="S150" s="182"/>
      <c r="T150" s="182"/>
      <c r="U150" s="182"/>
      <c r="V150" s="182"/>
      <c r="W150" s="182"/>
      <c r="X150" s="182"/>
    </row>
    <row r="151" spans="16:24" ht="12.75">
      <c r="P151" s="182"/>
      <c r="Q151" s="182"/>
      <c r="R151" s="182"/>
      <c r="S151" s="182"/>
      <c r="T151" s="182"/>
      <c r="U151" s="182"/>
      <c r="V151" s="182"/>
      <c r="W151" s="182"/>
      <c r="X151" s="182"/>
    </row>
    <row r="152" spans="16:24" ht="12.75">
      <c r="P152" s="182"/>
      <c r="Q152" s="182"/>
      <c r="R152" s="182"/>
      <c r="S152" s="182"/>
      <c r="T152" s="182"/>
      <c r="U152" s="182"/>
      <c r="V152" s="182"/>
      <c r="W152" s="182"/>
      <c r="X152" s="182"/>
    </row>
    <row r="153" spans="16:24" ht="12.75">
      <c r="P153" s="182"/>
      <c r="Q153" s="182"/>
      <c r="R153" s="182"/>
      <c r="S153" s="182"/>
      <c r="T153" s="182"/>
      <c r="U153" s="182"/>
      <c r="V153" s="182"/>
      <c r="W153" s="182"/>
      <c r="X153" s="182"/>
    </row>
    <row r="154" spans="16:24" ht="12.75">
      <c r="P154" s="182"/>
      <c r="Q154" s="182"/>
      <c r="R154" s="182"/>
      <c r="S154" s="182"/>
      <c r="T154" s="182"/>
      <c r="U154" s="182"/>
      <c r="V154" s="182"/>
      <c r="W154" s="182"/>
      <c r="X154" s="182"/>
    </row>
    <row r="155" spans="16:24" ht="12.75">
      <c r="P155" s="182"/>
      <c r="Q155" s="182"/>
      <c r="R155" s="182"/>
      <c r="S155" s="182"/>
      <c r="T155" s="182"/>
      <c r="U155" s="182"/>
      <c r="V155" s="182"/>
      <c r="W155" s="182"/>
      <c r="X155" s="182"/>
    </row>
    <row r="156" spans="16:24" ht="12.75">
      <c r="P156" s="182"/>
      <c r="Q156" s="182"/>
      <c r="R156" s="182"/>
      <c r="S156" s="182"/>
      <c r="T156" s="182"/>
      <c r="U156" s="182"/>
      <c r="V156" s="182"/>
      <c r="W156" s="182"/>
      <c r="X156" s="182"/>
    </row>
    <row r="157" spans="16:24" ht="12.75">
      <c r="P157" s="182"/>
      <c r="Q157" s="182"/>
      <c r="R157" s="182"/>
      <c r="S157" s="182"/>
      <c r="T157" s="182"/>
      <c r="U157" s="182"/>
      <c r="V157" s="182"/>
      <c r="W157" s="182"/>
      <c r="X157" s="182"/>
    </row>
    <row r="158" spans="16:24" ht="12.75">
      <c r="P158" s="182"/>
      <c r="Q158" s="182"/>
      <c r="R158" s="182"/>
      <c r="S158" s="182"/>
      <c r="T158" s="182"/>
      <c r="U158" s="182"/>
      <c r="V158" s="182"/>
      <c r="W158" s="182"/>
      <c r="X158" s="182"/>
    </row>
    <row r="159" spans="16:24" ht="12.75">
      <c r="P159" s="182"/>
      <c r="Q159" s="182"/>
      <c r="R159" s="182"/>
      <c r="S159" s="182"/>
      <c r="T159" s="182"/>
      <c r="U159" s="182"/>
      <c r="V159" s="182"/>
      <c r="W159" s="182"/>
      <c r="X159" s="182"/>
    </row>
    <row r="160" spans="16:24" ht="12.75">
      <c r="P160" s="182"/>
      <c r="Q160" s="182"/>
      <c r="R160" s="182"/>
      <c r="S160" s="182"/>
      <c r="T160" s="182"/>
      <c r="U160" s="182"/>
      <c r="V160" s="182"/>
      <c r="W160" s="182"/>
      <c r="X160" s="182"/>
    </row>
    <row r="161" spans="16:24" ht="12.75">
      <c r="P161" s="182"/>
      <c r="Q161" s="182"/>
      <c r="R161" s="182"/>
      <c r="S161" s="182"/>
      <c r="T161" s="182"/>
      <c r="U161" s="182"/>
      <c r="V161" s="182"/>
      <c r="W161" s="182"/>
      <c r="X161" s="182"/>
    </row>
    <row r="162" spans="16:24" ht="12.75">
      <c r="P162" s="182"/>
      <c r="Q162" s="182"/>
      <c r="R162" s="182"/>
      <c r="S162" s="182"/>
      <c r="T162" s="182"/>
      <c r="U162" s="182"/>
      <c r="V162" s="182"/>
      <c r="W162" s="182"/>
      <c r="X162" s="182"/>
    </row>
    <row r="163" spans="16:24" ht="12.75">
      <c r="P163" s="182"/>
      <c r="Q163" s="182"/>
      <c r="R163" s="182"/>
      <c r="S163" s="182"/>
      <c r="T163" s="182"/>
      <c r="U163" s="182"/>
      <c r="V163" s="182"/>
      <c r="W163" s="182"/>
      <c r="X163" s="182"/>
    </row>
    <row r="164" spans="16:24" ht="12.75">
      <c r="P164" s="182"/>
      <c r="Q164" s="182"/>
      <c r="R164" s="182"/>
      <c r="S164" s="182"/>
      <c r="T164" s="182"/>
      <c r="U164" s="182"/>
      <c r="V164" s="182"/>
      <c r="W164" s="182"/>
      <c r="X164" s="182"/>
    </row>
    <row r="165" spans="16:24" ht="12.75">
      <c r="P165" s="182"/>
      <c r="Q165" s="182"/>
      <c r="R165" s="182"/>
      <c r="S165" s="182"/>
      <c r="T165" s="182"/>
      <c r="U165" s="182"/>
      <c r="V165" s="182"/>
      <c r="W165" s="182"/>
      <c r="X165" s="182"/>
    </row>
    <row r="166" spans="16:24" ht="12.75">
      <c r="P166" s="182"/>
      <c r="Q166" s="182"/>
      <c r="R166" s="182"/>
      <c r="S166" s="182"/>
      <c r="T166" s="182"/>
      <c r="U166" s="182"/>
      <c r="V166" s="182"/>
      <c r="W166" s="182"/>
      <c r="X166" s="182"/>
    </row>
    <row r="167" spans="16:24" ht="12.75">
      <c r="P167" s="182"/>
      <c r="Q167" s="182"/>
      <c r="R167" s="182"/>
      <c r="S167" s="182"/>
      <c r="T167" s="182"/>
      <c r="U167" s="182"/>
      <c r="V167" s="182"/>
      <c r="W167" s="182"/>
      <c r="X167" s="182"/>
    </row>
    <row r="168" spans="16:24" ht="12.75">
      <c r="P168" s="182"/>
      <c r="Q168" s="182"/>
      <c r="R168" s="182"/>
      <c r="S168" s="182"/>
      <c r="T168" s="182"/>
      <c r="U168" s="182"/>
      <c r="V168" s="182"/>
      <c r="W168" s="182"/>
      <c r="X168" s="182"/>
    </row>
    <row r="169" spans="16:24" ht="12.75">
      <c r="P169" s="182"/>
      <c r="Q169" s="182"/>
      <c r="R169" s="182"/>
      <c r="S169" s="182"/>
      <c r="T169" s="182"/>
      <c r="U169" s="182"/>
      <c r="V169" s="182"/>
      <c r="W169" s="182"/>
      <c r="X169" s="182"/>
    </row>
    <row r="170" spans="16:24" ht="12.75">
      <c r="P170" s="182"/>
      <c r="Q170" s="182"/>
      <c r="R170" s="182"/>
      <c r="S170" s="182"/>
      <c r="T170" s="182"/>
      <c r="U170" s="182"/>
      <c r="V170" s="182"/>
      <c r="W170" s="182"/>
      <c r="X170" s="182"/>
    </row>
    <row r="171" spans="16:24" ht="12.75">
      <c r="P171" s="182"/>
      <c r="Q171" s="182"/>
      <c r="R171" s="182"/>
      <c r="S171" s="182"/>
      <c r="T171" s="182"/>
      <c r="U171" s="182"/>
      <c r="V171" s="182"/>
      <c r="W171" s="182"/>
      <c r="X171" s="182"/>
    </row>
    <row r="172" spans="16:24" ht="12.75">
      <c r="P172" s="182"/>
      <c r="Q172" s="182"/>
      <c r="R172" s="182"/>
      <c r="S172" s="182"/>
      <c r="T172" s="182"/>
      <c r="U172" s="182"/>
      <c r="V172" s="182"/>
      <c r="W172" s="182"/>
      <c r="X172" s="182"/>
    </row>
    <row r="173" spans="16:24" ht="12.75">
      <c r="P173" s="182"/>
      <c r="Q173" s="182"/>
      <c r="R173" s="182"/>
      <c r="S173" s="182"/>
      <c r="T173" s="182"/>
      <c r="U173" s="182"/>
      <c r="V173" s="182"/>
      <c r="W173" s="182"/>
      <c r="X173" s="182"/>
    </row>
    <row r="174" spans="16:24" ht="12.75">
      <c r="P174" s="182"/>
      <c r="Q174" s="182"/>
      <c r="R174" s="182"/>
      <c r="S174" s="182"/>
      <c r="T174" s="182"/>
      <c r="U174" s="182"/>
      <c r="V174" s="182"/>
      <c r="W174" s="182"/>
      <c r="X174" s="182"/>
    </row>
    <row r="175" spans="16:24" ht="12.75">
      <c r="P175" s="182"/>
      <c r="Q175" s="182"/>
      <c r="R175" s="182"/>
      <c r="S175" s="182"/>
      <c r="T175" s="182"/>
      <c r="U175" s="182"/>
      <c r="V175" s="182"/>
      <c r="W175" s="182"/>
      <c r="X175" s="182"/>
    </row>
    <row r="176" spans="16:24" ht="12.75">
      <c r="P176" s="182"/>
      <c r="Q176" s="182"/>
      <c r="R176" s="182"/>
      <c r="S176" s="182"/>
      <c r="T176" s="182"/>
      <c r="U176" s="182"/>
      <c r="V176" s="182"/>
      <c r="W176" s="182"/>
      <c r="X176" s="182"/>
    </row>
    <row r="177" spans="16:24" ht="12.75">
      <c r="P177" s="182"/>
      <c r="Q177" s="182"/>
      <c r="R177" s="182"/>
      <c r="S177" s="182"/>
      <c r="T177" s="182"/>
      <c r="U177" s="182"/>
      <c r="V177" s="182"/>
      <c r="W177" s="182"/>
      <c r="X177" s="182"/>
    </row>
    <row r="178" spans="16:24" ht="12.75">
      <c r="P178" s="182"/>
      <c r="Q178" s="182"/>
      <c r="R178" s="182"/>
      <c r="S178" s="182"/>
      <c r="T178" s="182"/>
      <c r="U178" s="182"/>
      <c r="V178" s="182"/>
      <c r="W178" s="182"/>
      <c r="X178" s="182"/>
    </row>
    <row r="179" spans="16:24" ht="12.75">
      <c r="P179" s="182"/>
      <c r="Q179" s="182"/>
      <c r="R179" s="182"/>
      <c r="S179" s="182"/>
      <c r="T179" s="182"/>
      <c r="U179" s="182"/>
      <c r="V179" s="182"/>
      <c r="W179" s="182"/>
      <c r="X179" s="182"/>
    </row>
    <row r="180" spans="16:24" ht="12.75">
      <c r="P180" s="182"/>
      <c r="Q180" s="182"/>
      <c r="R180" s="182"/>
      <c r="S180" s="182"/>
      <c r="T180" s="182"/>
      <c r="U180" s="182"/>
      <c r="V180" s="182"/>
      <c r="W180" s="182"/>
      <c r="X180" s="182"/>
    </row>
    <row r="181" spans="16:24" ht="12.75">
      <c r="P181" s="182"/>
      <c r="Q181" s="182"/>
      <c r="R181" s="182"/>
      <c r="S181" s="182"/>
      <c r="T181" s="182"/>
      <c r="U181" s="182"/>
      <c r="V181" s="182"/>
      <c r="W181" s="182"/>
      <c r="X181" s="182"/>
    </row>
    <row r="182" spans="16:24" ht="12.75">
      <c r="P182" s="182"/>
      <c r="Q182" s="182"/>
      <c r="R182" s="182"/>
      <c r="S182" s="182"/>
      <c r="T182" s="182"/>
      <c r="U182" s="182"/>
      <c r="V182" s="182"/>
      <c r="W182" s="182"/>
      <c r="X182" s="182"/>
    </row>
    <row r="183" spans="16:24" ht="12.75">
      <c r="P183" s="182"/>
      <c r="Q183" s="182"/>
      <c r="R183" s="182"/>
      <c r="S183" s="182"/>
      <c r="T183" s="182"/>
      <c r="U183" s="182"/>
      <c r="V183" s="182"/>
      <c r="W183" s="182"/>
      <c r="X183" s="182"/>
    </row>
    <row r="184" spans="16:24" ht="12.75">
      <c r="P184" s="182"/>
      <c r="Q184" s="182"/>
      <c r="R184" s="182"/>
      <c r="S184" s="182"/>
      <c r="T184" s="182"/>
      <c r="U184" s="182"/>
      <c r="V184" s="182"/>
      <c r="W184" s="182"/>
      <c r="X184" s="182"/>
    </row>
    <row r="185" spans="16:24" ht="12.75">
      <c r="P185" s="182"/>
      <c r="Q185" s="182"/>
      <c r="R185" s="182"/>
      <c r="S185" s="182"/>
      <c r="T185" s="182"/>
      <c r="U185" s="182"/>
      <c r="V185" s="182"/>
      <c r="W185" s="182"/>
      <c r="X185" s="182"/>
    </row>
    <row r="186" spans="16:24" ht="12.75">
      <c r="P186" s="182"/>
      <c r="Q186" s="182"/>
      <c r="R186" s="182"/>
      <c r="S186" s="182"/>
      <c r="T186" s="182"/>
      <c r="U186" s="182"/>
      <c r="V186" s="182"/>
      <c r="W186" s="182"/>
      <c r="X186" s="182"/>
    </row>
    <row r="187" spans="16:24" ht="12.75">
      <c r="P187" s="182"/>
      <c r="Q187" s="182"/>
      <c r="R187" s="182"/>
      <c r="S187" s="182"/>
      <c r="T187" s="182"/>
      <c r="U187" s="182"/>
      <c r="V187" s="182"/>
      <c r="W187" s="182"/>
      <c r="X187" s="182"/>
    </row>
    <row r="188" spans="16:24" ht="12.75">
      <c r="P188" s="182"/>
      <c r="Q188" s="182"/>
      <c r="R188" s="182"/>
      <c r="S188" s="182"/>
      <c r="T188" s="182"/>
      <c r="U188" s="182"/>
      <c r="V188" s="182"/>
      <c r="W188" s="182"/>
      <c r="X188" s="182"/>
    </row>
    <row r="189" spans="16:24" ht="12.75">
      <c r="P189" s="182"/>
      <c r="Q189" s="182"/>
      <c r="R189" s="182"/>
      <c r="S189" s="182"/>
      <c r="T189" s="182"/>
      <c r="U189" s="182"/>
      <c r="V189" s="182"/>
      <c r="W189" s="182"/>
      <c r="X189" s="182"/>
    </row>
    <row r="190" spans="16:24" ht="12.75">
      <c r="P190" s="182"/>
      <c r="Q190" s="182"/>
      <c r="R190" s="182"/>
      <c r="S190" s="182"/>
      <c r="T190" s="182"/>
      <c r="U190" s="182"/>
      <c r="V190" s="182"/>
      <c r="W190" s="182"/>
      <c r="X190" s="182"/>
    </row>
    <row r="191" spans="16:24" ht="12.75">
      <c r="P191" s="182"/>
      <c r="Q191" s="182"/>
      <c r="R191" s="182"/>
      <c r="S191" s="182"/>
      <c r="T191" s="182"/>
      <c r="U191" s="182"/>
      <c r="V191" s="182"/>
      <c r="W191" s="182"/>
      <c r="X191" s="182"/>
    </row>
    <row r="192" spans="16:24" ht="12.75">
      <c r="P192" s="182"/>
      <c r="Q192" s="182"/>
      <c r="R192" s="182"/>
      <c r="S192" s="182"/>
      <c r="T192" s="182"/>
      <c r="U192" s="182"/>
      <c r="V192" s="182"/>
      <c r="W192" s="182"/>
      <c r="X192" s="182"/>
    </row>
    <row r="193" spans="16:24" ht="12.75">
      <c r="P193" s="182"/>
      <c r="Q193" s="182"/>
      <c r="R193" s="182"/>
      <c r="S193" s="182"/>
      <c r="T193" s="182"/>
      <c r="U193" s="182"/>
      <c r="V193" s="182"/>
      <c r="W193" s="182"/>
      <c r="X193" s="182"/>
    </row>
    <row r="194" spans="16:24" ht="12.75">
      <c r="P194" s="182"/>
      <c r="Q194" s="182"/>
      <c r="R194" s="182"/>
      <c r="S194" s="182"/>
      <c r="T194" s="182"/>
      <c r="U194" s="182"/>
      <c r="V194" s="182"/>
      <c r="W194" s="182"/>
      <c r="X194" s="182"/>
    </row>
    <row r="195" spans="16:24" ht="12.75">
      <c r="P195" s="182"/>
      <c r="Q195" s="182"/>
      <c r="R195" s="182"/>
      <c r="S195" s="182"/>
      <c r="T195" s="182"/>
      <c r="U195" s="182"/>
      <c r="V195" s="182"/>
      <c r="W195" s="182"/>
      <c r="X195" s="182"/>
    </row>
    <row r="196" spans="16:24" ht="12.75">
      <c r="P196" s="182"/>
      <c r="Q196" s="182"/>
      <c r="R196" s="182"/>
      <c r="S196" s="182"/>
      <c r="T196" s="182"/>
      <c r="U196" s="182"/>
      <c r="V196" s="182"/>
      <c r="W196" s="182"/>
      <c r="X196" s="182"/>
    </row>
    <row r="197" spans="16:24" ht="12.75">
      <c r="P197" s="182"/>
      <c r="Q197" s="182"/>
      <c r="R197" s="182"/>
      <c r="S197" s="182"/>
      <c r="T197" s="182"/>
      <c r="U197" s="182"/>
      <c r="V197" s="182"/>
      <c r="W197" s="182"/>
      <c r="X197" s="182"/>
    </row>
    <row r="198" spans="16:24" ht="12.75">
      <c r="P198" s="182"/>
      <c r="Q198" s="182"/>
      <c r="R198" s="182"/>
      <c r="S198" s="182"/>
      <c r="T198" s="182"/>
      <c r="U198" s="182"/>
      <c r="V198" s="182"/>
      <c r="W198" s="182"/>
      <c r="X198" s="182"/>
    </row>
    <row r="199" spans="16:24" ht="12.75">
      <c r="P199" s="182"/>
      <c r="Q199" s="182"/>
      <c r="R199" s="182"/>
      <c r="S199" s="182"/>
      <c r="T199" s="182"/>
      <c r="U199" s="182"/>
      <c r="V199" s="182"/>
      <c r="W199" s="182"/>
      <c r="X199" s="182"/>
    </row>
    <row r="200" spans="16:24" ht="12.75">
      <c r="P200" s="182"/>
      <c r="Q200" s="182"/>
      <c r="R200" s="182"/>
      <c r="S200" s="182"/>
      <c r="T200" s="182"/>
      <c r="U200" s="182"/>
      <c r="V200" s="182"/>
      <c r="W200" s="182"/>
      <c r="X200" s="182"/>
    </row>
    <row r="201" spans="16:24" ht="12.75">
      <c r="P201" s="182"/>
      <c r="Q201" s="182"/>
      <c r="R201" s="182"/>
      <c r="S201" s="182"/>
      <c r="T201" s="182"/>
      <c r="U201" s="182"/>
      <c r="V201" s="182"/>
      <c r="W201" s="182"/>
      <c r="X201" s="182"/>
    </row>
    <row r="202" spans="16:24" ht="12.75">
      <c r="P202" s="182"/>
      <c r="Q202" s="182"/>
      <c r="R202" s="182"/>
      <c r="S202" s="182"/>
      <c r="T202" s="182"/>
      <c r="U202" s="182"/>
      <c r="V202" s="182"/>
      <c r="W202" s="182"/>
      <c r="X202" s="182"/>
    </row>
    <row r="203" spans="16:24" ht="12.75">
      <c r="P203" s="182"/>
      <c r="Q203" s="182"/>
      <c r="R203" s="182"/>
      <c r="S203" s="182"/>
      <c r="T203" s="182"/>
      <c r="U203" s="182"/>
      <c r="V203" s="182"/>
      <c r="W203" s="182"/>
      <c r="X203" s="182"/>
    </row>
    <row r="204" spans="16:24" ht="12.75">
      <c r="P204" s="182"/>
      <c r="Q204" s="182"/>
      <c r="R204" s="182"/>
      <c r="S204" s="182"/>
      <c r="T204" s="182"/>
      <c r="U204" s="182"/>
      <c r="V204" s="182"/>
      <c r="W204" s="182"/>
      <c r="X204" s="182"/>
    </row>
    <row r="205" spans="16:24" ht="12.75">
      <c r="P205" s="182"/>
      <c r="Q205" s="182"/>
      <c r="R205" s="182"/>
      <c r="S205" s="182"/>
      <c r="T205" s="182"/>
      <c r="U205" s="182"/>
      <c r="V205" s="182"/>
      <c r="W205" s="182"/>
      <c r="X205" s="182"/>
    </row>
    <row r="206" spans="16:24" ht="12.75">
      <c r="P206" s="182"/>
      <c r="Q206" s="182"/>
      <c r="R206" s="182"/>
      <c r="S206" s="182"/>
      <c r="T206" s="182"/>
      <c r="U206" s="182"/>
      <c r="V206" s="182"/>
      <c r="W206" s="182"/>
      <c r="X206" s="182"/>
    </row>
    <row r="207" spans="16:24" ht="12.75">
      <c r="P207" s="182"/>
      <c r="Q207" s="182"/>
      <c r="R207" s="182"/>
      <c r="S207" s="182"/>
      <c r="T207" s="182"/>
      <c r="U207" s="182"/>
      <c r="V207" s="182"/>
      <c r="W207" s="182"/>
      <c r="X207" s="182"/>
    </row>
    <row r="208" spans="16:24" ht="12.75">
      <c r="P208" s="182"/>
      <c r="Q208" s="182"/>
      <c r="R208" s="182"/>
      <c r="S208" s="182"/>
      <c r="T208" s="182"/>
      <c r="U208" s="182"/>
      <c r="V208" s="182"/>
      <c r="W208" s="182"/>
      <c r="X208" s="182"/>
    </row>
    <row r="209" spans="16:24" ht="12.75">
      <c r="P209" s="182"/>
      <c r="Q209" s="182"/>
      <c r="R209" s="182"/>
      <c r="S209" s="182"/>
      <c r="T209" s="182"/>
      <c r="U209" s="182"/>
      <c r="V209" s="182"/>
      <c r="W209" s="182"/>
      <c r="X209" s="182"/>
    </row>
    <row r="210" spans="16:24" ht="12.75">
      <c r="P210" s="182"/>
      <c r="Q210" s="182"/>
      <c r="R210" s="182"/>
      <c r="S210" s="182"/>
      <c r="T210" s="182"/>
      <c r="U210" s="182"/>
      <c r="V210" s="182"/>
      <c r="W210" s="182"/>
      <c r="X210" s="182"/>
    </row>
    <row r="211" spans="16:24" ht="12.75">
      <c r="P211" s="182"/>
      <c r="Q211" s="182"/>
      <c r="R211" s="182"/>
      <c r="S211" s="182"/>
      <c r="T211" s="182"/>
      <c r="U211" s="182"/>
      <c r="V211" s="182"/>
      <c r="W211" s="182"/>
      <c r="X211" s="182"/>
    </row>
    <row r="212" spans="16:24" ht="12.75">
      <c r="P212" s="182"/>
      <c r="Q212" s="182"/>
      <c r="R212" s="182"/>
      <c r="S212" s="182"/>
      <c r="T212" s="182"/>
      <c r="U212" s="182"/>
      <c r="V212" s="182"/>
      <c r="W212" s="182"/>
      <c r="X212" s="182"/>
    </row>
    <row r="213" spans="16:24" ht="12.75">
      <c r="P213" s="182"/>
      <c r="Q213" s="182"/>
      <c r="R213" s="182"/>
      <c r="S213" s="182"/>
      <c r="T213" s="182"/>
      <c r="U213" s="182"/>
      <c r="V213" s="182"/>
      <c r="W213" s="182"/>
      <c r="X213" s="182"/>
    </row>
    <row r="214" spans="16:24" ht="12.75">
      <c r="P214" s="182"/>
      <c r="Q214" s="182"/>
      <c r="R214" s="182"/>
      <c r="S214" s="182"/>
      <c r="T214" s="182"/>
      <c r="U214" s="182"/>
      <c r="V214" s="182"/>
      <c r="W214" s="182"/>
      <c r="X214" s="182"/>
    </row>
    <row r="215" spans="16:24" ht="12.75">
      <c r="P215" s="182"/>
      <c r="Q215" s="182"/>
      <c r="R215" s="182"/>
      <c r="S215" s="182"/>
      <c r="T215" s="182"/>
      <c r="U215" s="182"/>
      <c r="V215" s="182"/>
      <c r="W215" s="182"/>
      <c r="X215" s="182"/>
    </row>
    <row r="216" spans="16:24" ht="12.75">
      <c r="P216" s="182"/>
      <c r="Q216" s="182"/>
      <c r="R216" s="182"/>
      <c r="S216" s="182"/>
      <c r="T216" s="182"/>
      <c r="U216" s="182"/>
      <c r="V216" s="182"/>
      <c r="W216" s="182"/>
      <c r="X216" s="182"/>
    </row>
    <row r="217" spans="16:24" ht="12.75">
      <c r="P217" s="182"/>
      <c r="Q217" s="182"/>
      <c r="R217" s="182"/>
      <c r="S217" s="182"/>
      <c r="T217" s="182"/>
      <c r="U217" s="182"/>
      <c r="V217" s="182"/>
      <c r="W217" s="182"/>
      <c r="X217" s="182"/>
    </row>
    <row r="218" spans="16:24" ht="12.75">
      <c r="P218" s="182"/>
      <c r="Q218" s="182"/>
      <c r="R218" s="182"/>
      <c r="S218" s="182"/>
      <c r="T218" s="182"/>
      <c r="U218" s="182"/>
      <c r="V218" s="182"/>
      <c r="W218" s="182"/>
      <c r="X218" s="182"/>
    </row>
    <row r="219" spans="16:24" ht="12.75">
      <c r="P219" s="182"/>
      <c r="Q219" s="182"/>
      <c r="R219" s="182"/>
      <c r="S219" s="182"/>
      <c r="T219" s="182"/>
      <c r="U219" s="182"/>
      <c r="V219" s="182"/>
      <c r="W219" s="182"/>
      <c r="X219" s="182"/>
    </row>
    <row r="220" spans="16:24" ht="12.75">
      <c r="P220" s="182"/>
      <c r="Q220" s="182"/>
      <c r="R220" s="182"/>
      <c r="S220" s="182"/>
      <c r="T220" s="182"/>
      <c r="U220" s="182"/>
      <c r="V220" s="182"/>
      <c r="W220" s="182"/>
      <c r="X220" s="182"/>
    </row>
    <row r="221" spans="16:24" ht="12.75">
      <c r="P221" s="182"/>
      <c r="Q221" s="182"/>
      <c r="R221" s="182"/>
      <c r="S221" s="182"/>
      <c r="T221" s="182"/>
      <c r="U221" s="182"/>
      <c r="V221" s="182"/>
      <c r="W221" s="182"/>
      <c r="X221" s="182"/>
    </row>
    <row r="222" spans="16:24" ht="12.75">
      <c r="P222" s="182"/>
      <c r="Q222" s="182"/>
      <c r="R222" s="182"/>
      <c r="S222" s="182"/>
      <c r="T222" s="182"/>
      <c r="U222" s="182"/>
      <c r="V222" s="182"/>
      <c r="W222" s="182"/>
      <c r="X222" s="182"/>
    </row>
    <row r="223" spans="16:24" ht="12.75">
      <c r="P223" s="182"/>
      <c r="Q223" s="182"/>
      <c r="R223" s="182"/>
      <c r="S223" s="182"/>
      <c r="T223" s="182"/>
      <c r="U223" s="182"/>
      <c r="V223" s="182"/>
      <c r="W223" s="182"/>
      <c r="X223" s="182"/>
    </row>
    <row r="224" spans="16:24" ht="12.75">
      <c r="P224" s="182"/>
      <c r="Q224" s="182"/>
      <c r="R224" s="182"/>
      <c r="S224" s="182"/>
      <c r="T224" s="182"/>
      <c r="U224" s="182"/>
      <c r="V224" s="182"/>
      <c r="W224" s="182"/>
      <c r="X224" s="182"/>
    </row>
    <row r="225" spans="16:24" ht="12.75">
      <c r="P225" s="182"/>
      <c r="Q225" s="182"/>
      <c r="R225" s="182"/>
      <c r="S225" s="182"/>
      <c r="T225" s="182"/>
      <c r="U225" s="182"/>
      <c r="V225" s="182"/>
      <c r="W225" s="182"/>
      <c r="X225" s="182"/>
    </row>
    <row r="226" spans="16:24" ht="12.75">
      <c r="P226" s="182"/>
      <c r="Q226" s="182"/>
      <c r="R226" s="182"/>
      <c r="S226" s="182"/>
      <c r="T226" s="182"/>
      <c r="U226" s="182"/>
      <c r="V226" s="182"/>
      <c r="W226" s="182"/>
      <c r="X226" s="182"/>
    </row>
    <row r="227" spans="16:24" ht="12.75">
      <c r="P227" s="182"/>
      <c r="Q227" s="182"/>
      <c r="R227" s="182"/>
      <c r="S227" s="182"/>
      <c r="T227" s="182"/>
      <c r="U227" s="182"/>
      <c r="V227" s="182"/>
      <c r="W227" s="182"/>
      <c r="X227" s="182"/>
    </row>
    <row r="228" spans="16:24" ht="12.75">
      <c r="P228" s="182"/>
      <c r="Q228" s="182"/>
      <c r="R228" s="182"/>
      <c r="S228" s="182"/>
      <c r="T228" s="182"/>
      <c r="U228" s="182"/>
      <c r="V228" s="182"/>
      <c r="W228" s="182"/>
      <c r="X228" s="182"/>
    </row>
    <row r="229" spans="16:24" ht="12.75">
      <c r="P229" s="182"/>
      <c r="Q229" s="182"/>
      <c r="R229" s="182"/>
      <c r="S229" s="182"/>
      <c r="T229" s="182"/>
      <c r="U229" s="182"/>
      <c r="V229" s="182"/>
      <c r="W229" s="182"/>
      <c r="X229" s="182"/>
    </row>
    <row r="230" spans="16:24" ht="12.75">
      <c r="P230" s="182"/>
      <c r="Q230" s="182"/>
      <c r="R230" s="182"/>
      <c r="S230" s="182"/>
      <c r="T230" s="182"/>
      <c r="U230" s="182"/>
      <c r="V230" s="182"/>
      <c r="W230" s="182"/>
      <c r="X230" s="182"/>
    </row>
    <row r="231" spans="16:24" ht="12.75">
      <c r="P231" s="182"/>
      <c r="Q231" s="182"/>
      <c r="R231" s="182"/>
      <c r="S231" s="182"/>
      <c r="T231" s="182"/>
      <c r="U231" s="182"/>
      <c r="V231" s="182"/>
      <c r="W231" s="182"/>
      <c r="X231" s="182"/>
    </row>
    <row r="232" spans="16:24" ht="12.75">
      <c r="P232" s="182"/>
      <c r="Q232" s="182"/>
      <c r="R232" s="182"/>
      <c r="S232" s="182"/>
      <c r="T232" s="182"/>
      <c r="U232" s="182"/>
      <c r="V232" s="182"/>
      <c r="W232" s="182"/>
      <c r="X232" s="182"/>
    </row>
    <row r="233" spans="16:24" ht="12.75">
      <c r="P233" s="182"/>
      <c r="Q233" s="182"/>
      <c r="R233" s="182"/>
      <c r="S233" s="182"/>
      <c r="T233" s="182"/>
      <c r="U233" s="182"/>
      <c r="V233" s="182"/>
      <c r="W233" s="182"/>
      <c r="X233" s="182"/>
    </row>
    <row r="234" spans="16:24" ht="12.75">
      <c r="P234" s="182"/>
      <c r="Q234" s="182"/>
      <c r="R234" s="182"/>
      <c r="S234" s="182"/>
      <c r="T234" s="182"/>
      <c r="U234" s="182"/>
      <c r="V234" s="182"/>
      <c r="W234" s="182"/>
      <c r="X234" s="182"/>
    </row>
    <row r="235" spans="16:24" ht="12.75">
      <c r="P235" s="182"/>
      <c r="Q235" s="182"/>
      <c r="R235" s="182"/>
      <c r="S235" s="182"/>
      <c r="T235" s="182"/>
      <c r="U235" s="182"/>
      <c r="V235" s="182"/>
      <c r="W235" s="182"/>
      <c r="X235" s="182"/>
    </row>
    <row r="236" spans="16:24" ht="12.75">
      <c r="P236" s="182"/>
      <c r="Q236" s="182"/>
      <c r="R236" s="182"/>
      <c r="S236" s="182"/>
      <c r="T236" s="182"/>
      <c r="U236" s="182"/>
      <c r="V236" s="182"/>
      <c r="W236" s="182"/>
      <c r="X236" s="182"/>
    </row>
    <row r="237" spans="16:24" ht="12.75">
      <c r="P237" s="182"/>
      <c r="Q237" s="182"/>
      <c r="R237" s="182"/>
      <c r="S237" s="182"/>
      <c r="T237" s="182"/>
      <c r="U237" s="182"/>
      <c r="V237" s="182"/>
      <c r="W237" s="182"/>
      <c r="X237" s="182"/>
    </row>
    <row r="238" spans="16:24" ht="12.75">
      <c r="P238" s="182"/>
      <c r="Q238" s="182"/>
      <c r="R238" s="182"/>
      <c r="S238" s="182"/>
      <c r="T238" s="182"/>
      <c r="U238" s="182"/>
      <c r="V238" s="182"/>
      <c r="W238" s="182"/>
      <c r="X238" s="182"/>
    </row>
    <row r="239" spans="16:24" ht="12.75">
      <c r="P239" s="182"/>
      <c r="Q239" s="182"/>
      <c r="R239" s="182"/>
      <c r="S239" s="182"/>
      <c r="T239" s="182"/>
      <c r="U239" s="182"/>
      <c r="V239" s="182"/>
      <c r="W239" s="182"/>
      <c r="X239" s="182"/>
    </row>
    <row r="240" spans="16:24" ht="12.75">
      <c r="P240" s="182"/>
      <c r="Q240" s="182"/>
      <c r="R240" s="182"/>
      <c r="S240" s="182"/>
      <c r="T240" s="182"/>
      <c r="U240" s="182"/>
      <c r="V240" s="182"/>
      <c r="W240" s="182"/>
      <c r="X240" s="182"/>
    </row>
    <row r="241" spans="16:24" ht="12.75">
      <c r="P241" s="182"/>
      <c r="Q241" s="182"/>
      <c r="R241" s="182"/>
      <c r="S241" s="182"/>
      <c r="T241" s="182"/>
      <c r="U241" s="182"/>
      <c r="V241" s="182"/>
      <c r="W241" s="182"/>
      <c r="X241" s="182"/>
    </row>
    <row r="242" spans="16:24" ht="12.75">
      <c r="P242" s="182"/>
      <c r="Q242" s="182"/>
      <c r="R242" s="182"/>
      <c r="S242" s="182"/>
      <c r="T242" s="182"/>
      <c r="U242" s="182"/>
      <c r="V242" s="182"/>
      <c r="W242" s="182"/>
      <c r="X242" s="182"/>
    </row>
    <row r="243" spans="16:24" ht="12.75">
      <c r="P243" s="182"/>
      <c r="Q243" s="182"/>
      <c r="R243" s="182"/>
      <c r="S243" s="182"/>
      <c r="T243" s="182"/>
      <c r="U243" s="182"/>
      <c r="V243" s="182"/>
      <c r="W243" s="182"/>
      <c r="X243" s="182"/>
    </row>
    <row r="244" spans="16:24" ht="12.75">
      <c r="P244" s="182"/>
      <c r="Q244" s="182"/>
      <c r="R244" s="182"/>
      <c r="S244" s="182"/>
      <c r="T244" s="182"/>
      <c r="U244" s="182"/>
      <c r="V244" s="182"/>
      <c r="W244" s="182"/>
      <c r="X244" s="182"/>
    </row>
    <row r="245" spans="16:24" ht="12.75">
      <c r="P245" s="182"/>
      <c r="Q245" s="182"/>
      <c r="R245" s="182"/>
      <c r="S245" s="182"/>
      <c r="T245" s="182"/>
      <c r="U245" s="182"/>
      <c r="V245" s="182"/>
      <c r="W245" s="182"/>
      <c r="X245" s="182"/>
    </row>
    <row r="246" spans="16:24" ht="12.75">
      <c r="P246" s="182"/>
      <c r="Q246" s="182"/>
      <c r="R246" s="182"/>
      <c r="S246" s="182"/>
      <c r="T246" s="182"/>
      <c r="U246" s="182"/>
      <c r="V246" s="182"/>
      <c r="W246" s="182"/>
      <c r="X246" s="182"/>
    </row>
    <row r="247" spans="16:24" ht="12.75">
      <c r="P247" s="182"/>
      <c r="Q247" s="182"/>
      <c r="R247" s="182"/>
      <c r="S247" s="182"/>
      <c r="T247" s="182"/>
      <c r="U247" s="182"/>
      <c r="V247" s="182"/>
      <c r="W247" s="182"/>
      <c r="X247" s="182"/>
    </row>
    <row r="248" spans="16:24" ht="12.75">
      <c r="P248" s="182"/>
      <c r="Q248" s="182"/>
      <c r="R248" s="182"/>
      <c r="S248" s="182"/>
      <c r="T248" s="182"/>
      <c r="U248" s="182"/>
      <c r="V248" s="182"/>
      <c r="W248" s="182"/>
      <c r="X248" s="182"/>
    </row>
    <row r="249" spans="16:24" ht="12.75">
      <c r="P249" s="182"/>
      <c r="Q249" s="182"/>
      <c r="R249" s="182"/>
      <c r="S249" s="182"/>
      <c r="T249" s="182"/>
      <c r="U249" s="182"/>
      <c r="V249" s="182"/>
      <c r="W249" s="182"/>
      <c r="X249" s="182"/>
    </row>
    <row r="250" spans="16:24" ht="12.75">
      <c r="P250" s="182"/>
      <c r="Q250" s="182"/>
      <c r="R250" s="182"/>
      <c r="S250" s="182"/>
      <c r="T250" s="182"/>
      <c r="U250" s="182"/>
      <c r="V250" s="182"/>
      <c r="W250" s="182"/>
      <c r="X250" s="182"/>
    </row>
    <row r="251" spans="16:24" ht="12.75">
      <c r="P251" s="182"/>
      <c r="Q251" s="182"/>
      <c r="R251" s="182"/>
      <c r="S251" s="182"/>
      <c r="T251" s="182"/>
      <c r="U251" s="182"/>
      <c r="V251" s="182"/>
      <c r="W251" s="182"/>
      <c r="X251" s="182"/>
    </row>
    <row r="252" spans="16:24" ht="12.75">
      <c r="P252" s="182"/>
      <c r="Q252" s="182"/>
      <c r="R252" s="182"/>
      <c r="S252" s="182"/>
      <c r="T252" s="182"/>
      <c r="U252" s="182"/>
      <c r="V252" s="182"/>
      <c r="W252" s="182"/>
      <c r="X252" s="182"/>
    </row>
    <row r="253" spans="16:24" ht="12.75">
      <c r="P253" s="182"/>
      <c r="Q253" s="182"/>
      <c r="R253" s="182"/>
      <c r="S253" s="182"/>
      <c r="T253" s="182"/>
      <c r="U253" s="182"/>
      <c r="V253" s="182"/>
      <c r="W253" s="182"/>
      <c r="X253" s="182"/>
    </row>
    <row r="254" spans="16:24" ht="12.75">
      <c r="P254" s="182"/>
      <c r="Q254" s="182"/>
      <c r="R254" s="182"/>
      <c r="S254" s="182"/>
      <c r="T254" s="182"/>
      <c r="U254" s="182"/>
      <c r="V254" s="182"/>
      <c r="W254" s="182"/>
      <c r="X254" s="182"/>
    </row>
    <row r="255" spans="16:24" ht="12.75">
      <c r="P255" s="182"/>
      <c r="Q255" s="182"/>
      <c r="R255" s="182"/>
      <c r="S255" s="182"/>
      <c r="T255" s="182"/>
      <c r="U255" s="182"/>
      <c r="V255" s="182"/>
      <c r="W255" s="182"/>
      <c r="X255" s="182"/>
    </row>
    <row r="256" spans="16:24" ht="12.75">
      <c r="P256" s="182"/>
      <c r="Q256" s="182"/>
      <c r="R256" s="182"/>
      <c r="S256" s="182"/>
      <c r="T256" s="182"/>
      <c r="U256" s="182"/>
      <c r="V256" s="182"/>
      <c r="W256" s="182"/>
      <c r="X256" s="182"/>
    </row>
    <row r="257" spans="16:24" ht="12.75">
      <c r="P257" s="182"/>
      <c r="Q257" s="182"/>
      <c r="R257" s="182"/>
      <c r="S257" s="182"/>
      <c r="T257" s="182"/>
      <c r="U257" s="182"/>
      <c r="V257" s="182"/>
      <c r="W257" s="182"/>
      <c r="X257" s="182"/>
    </row>
    <row r="258" spans="16:24" ht="12.75">
      <c r="P258" s="182"/>
      <c r="Q258" s="182"/>
      <c r="R258" s="182"/>
      <c r="S258" s="182"/>
      <c r="T258" s="182"/>
      <c r="U258" s="182"/>
      <c r="V258" s="182"/>
      <c r="W258" s="182"/>
      <c r="X258" s="182"/>
    </row>
    <row r="259" spans="16:24" ht="12.75">
      <c r="P259" s="182"/>
      <c r="Q259" s="182"/>
      <c r="R259" s="182"/>
      <c r="S259" s="182"/>
      <c r="T259" s="182"/>
      <c r="U259" s="182"/>
      <c r="V259" s="182"/>
      <c r="W259" s="182"/>
      <c r="X259" s="182"/>
    </row>
    <row r="260" spans="16:24" ht="12.75">
      <c r="P260" s="182"/>
      <c r="Q260" s="182"/>
      <c r="R260" s="182"/>
      <c r="S260" s="182"/>
      <c r="T260" s="182"/>
      <c r="U260" s="182"/>
      <c r="V260" s="182"/>
      <c r="W260" s="182"/>
      <c r="X260" s="182"/>
    </row>
    <row r="261" spans="16:24" ht="12.75">
      <c r="P261" s="182"/>
      <c r="Q261" s="182"/>
      <c r="R261" s="182"/>
      <c r="S261" s="182"/>
      <c r="T261" s="182"/>
      <c r="U261" s="182"/>
      <c r="V261" s="182"/>
      <c r="W261" s="182"/>
      <c r="X261" s="182"/>
    </row>
    <row r="262" spans="16:24" ht="12.75">
      <c r="P262" s="182"/>
      <c r="Q262" s="182"/>
      <c r="R262" s="182"/>
      <c r="S262" s="182"/>
      <c r="T262" s="182"/>
      <c r="U262" s="182"/>
      <c r="V262" s="182"/>
      <c r="W262" s="182"/>
      <c r="X262" s="182"/>
    </row>
    <row r="263" spans="16:24" ht="12.75">
      <c r="P263" s="182"/>
      <c r="Q263" s="182"/>
      <c r="R263" s="182"/>
      <c r="S263" s="182"/>
      <c r="T263" s="182"/>
      <c r="U263" s="182"/>
      <c r="V263" s="182"/>
      <c r="W263" s="182"/>
      <c r="X263" s="182"/>
    </row>
    <row r="264" spans="16:24" ht="12.75">
      <c r="P264" s="182"/>
      <c r="Q264" s="182"/>
      <c r="R264" s="182"/>
      <c r="S264" s="182"/>
      <c r="T264" s="182"/>
      <c r="U264" s="182"/>
      <c r="V264" s="182"/>
      <c r="W264" s="182"/>
      <c r="X264" s="182"/>
    </row>
    <row r="265" spans="16:24" ht="12.75">
      <c r="P265" s="182"/>
      <c r="Q265" s="182"/>
      <c r="R265" s="182"/>
      <c r="S265" s="182"/>
      <c r="T265" s="182"/>
      <c r="U265" s="182"/>
      <c r="V265" s="182"/>
      <c r="W265" s="182"/>
      <c r="X265" s="182"/>
    </row>
    <row r="266" spans="16:24" ht="12.75">
      <c r="P266" s="182"/>
      <c r="Q266" s="182"/>
      <c r="R266" s="182"/>
      <c r="S266" s="182"/>
      <c r="T266" s="182"/>
      <c r="U266" s="182"/>
      <c r="V266" s="182"/>
      <c r="W266" s="182"/>
      <c r="X266" s="182"/>
    </row>
    <row r="267" spans="16:24" ht="12.75">
      <c r="P267" s="182"/>
      <c r="Q267" s="182"/>
      <c r="R267" s="182"/>
      <c r="S267" s="182"/>
      <c r="T267" s="182"/>
      <c r="U267" s="182"/>
      <c r="V267" s="182"/>
      <c r="W267" s="182"/>
      <c r="X267" s="182"/>
    </row>
    <row r="268" spans="16:24" ht="12.75">
      <c r="P268" s="182"/>
      <c r="Q268" s="182"/>
      <c r="R268" s="182"/>
      <c r="S268" s="182"/>
      <c r="T268" s="182"/>
      <c r="U268" s="182"/>
      <c r="V268" s="182"/>
      <c r="W268" s="182"/>
      <c r="X268" s="182"/>
    </row>
    <row r="269" spans="16:24" ht="12.75">
      <c r="P269" s="182"/>
      <c r="Q269" s="182"/>
      <c r="R269" s="182"/>
      <c r="S269" s="182"/>
      <c r="T269" s="182"/>
      <c r="U269" s="182"/>
      <c r="V269" s="182"/>
      <c r="W269" s="182"/>
      <c r="X269" s="182"/>
    </row>
    <row r="270" spans="16:24" ht="12.75">
      <c r="P270" s="182"/>
      <c r="Q270" s="182"/>
      <c r="R270" s="182"/>
      <c r="S270" s="182"/>
      <c r="T270" s="182"/>
      <c r="U270" s="182"/>
      <c r="V270" s="182"/>
      <c r="W270" s="182"/>
      <c r="X270" s="182"/>
    </row>
    <row r="271" spans="16:24" ht="12.75">
      <c r="P271" s="182"/>
      <c r="Q271" s="182"/>
      <c r="R271" s="182"/>
      <c r="S271" s="182"/>
      <c r="T271" s="182"/>
      <c r="U271" s="182"/>
      <c r="V271" s="182"/>
      <c r="W271" s="182"/>
      <c r="X271" s="182"/>
    </row>
    <row r="272" spans="16:24" ht="12.75">
      <c r="P272" s="182"/>
      <c r="Q272" s="182"/>
      <c r="R272" s="182"/>
      <c r="S272" s="182"/>
      <c r="T272" s="182"/>
      <c r="U272" s="182"/>
      <c r="V272" s="182"/>
      <c r="W272" s="182"/>
      <c r="X272" s="182"/>
    </row>
    <row r="273" spans="16:24" ht="12.75">
      <c r="P273" s="182"/>
      <c r="Q273" s="182"/>
      <c r="R273" s="182"/>
      <c r="S273" s="182"/>
      <c r="T273" s="182"/>
      <c r="U273" s="182"/>
      <c r="V273" s="182"/>
      <c r="W273" s="182"/>
      <c r="X273" s="182"/>
    </row>
    <row r="274" spans="16:24" ht="12.75">
      <c r="P274" s="182"/>
      <c r="Q274" s="182"/>
      <c r="R274" s="182"/>
      <c r="S274" s="182"/>
      <c r="T274" s="182"/>
      <c r="U274" s="182"/>
      <c r="V274" s="182"/>
      <c r="W274" s="182"/>
      <c r="X274" s="182"/>
    </row>
    <row r="275" spans="16:24" ht="12.75">
      <c r="P275" s="182"/>
      <c r="Q275" s="182"/>
      <c r="R275" s="182"/>
      <c r="S275" s="182"/>
      <c r="T275" s="182"/>
      <c r="U275" s="182"/>
      <c r="V275" s="182"/>
      <c r="W275" s="182"/>
      <c r="X275" s="182"/>
    </row>
    <row r="276" spans="16:24" ht="12.75">
      <c r="P276" s="182"/>
      <c r="Q276" s="182"/>
      <c r="R276" s="182"/>
      <c r="S276" s="182"/>
      <c r="T276" s="182"/>
      <c r="U276" s="182"/>
      <c r="V276" s="182"/>
      <c r="W276" s="182"/>
      <c r="X276" s="182"/>
    </row>
    <row r="277" spans="16:24" ht="12.75">
      <c r="P277" s="182"/>
      <c r="Q277" s="182"/>
      <c r="R277" s="182"/>
      <c r="S277" s="182"/>
      <c r="T277" s="182"/>
      <c r="U277" s="182"/>
      <c r="V277" s="182"/>
      <c r="W277" s="182"/>
      <c r="X277" s="182"/>
    </row>
    <row r="278" spans="16:24" ht="12.75">
      <c r="P278" s="182"/>
      <c r="Q278" s="182"/>
      <c r="R278" s="182"/>
      <c r="S278" s="182"/>
      <c r="T278" s="182"/>
      <c r="U278" s="182"/>
      <c r="V278" s="182"/>
      <c r="W278" s="182"/>
      <c r="X278" s="182"/>
    </row>
    <row r="279" spans="16:24" ht="12.75">
      <c r="P279" s="182"/>
      <c r="Q279" s="182"/>
      <c r="R279" s="182"/>
      <c r="S279" s="182"/>
      <c r="T279" s="182"/>
      <c r="U279" s="182"/>
      <c r="V279" s="182"/>
      <c r="W279" s="182"/>
      <c r="X279" s="182"/>
    </row>
    <row r="280" spans="16:24" ht="12.75">
      <c r="P280" s="182"/>
      <c r="Q280" s="182"/>
      <c r="R280" s="182"/>
      <c r="S280" s="182"/>
      <c r="T280" s="182"/>
      <c r="U280" s="182"/>
      <c r="V280" s="182"/>
      <c r="W280" s="182"/>
      <c r="X280" s="182"/>
    </row>
    <row r="281" spans="16:24" ht="12.75">
      <c r="P281" s="182"/>
      <c r="Q281" s="182"/>
      <c r="R281" s="182"/>
      <c r="S281" s="182"/>
      <c r="T281" s="182"/>
      <c r="U281" s="182"/>
      <c r="V281" s="182"/>
      <c r="W281" s="182"/>
      <c r="X281" s="182"/>
    </row>
    <row r="282" spans="16:24" ht="12.75">
      <c r="P282" s="182"/>
      <c r="Q282" s="182"/>
      <c r="R282" s="182"/>
      <c r="S282" s="182"/>
      <c r="T282" s="182"/>
      <c r="U282" s="182"/>
      <c r="V282" s="182"/>
      <c r="W282" s="182"/>
      <c r="X282" s="182"/>
    </row>
    <row r="283" spans="16:24" ht="12.75">
      <c r="P283" s="182"/>
      <c r="Q283" s="182"/>
      <c r="R283" s="182"/>
      <c r="S283" s="182"/>
      <c r="T283" s="182"/>
      <c r="U283" s="182"/>
      <c r="V283" s="182"/>
      <c r="W283" s="182"/>
      <c r="X283" s="182"/>
    </row>
    <row r="284" spans="16:24" ht="12.75">
      <c r="P284" s="182"/>
      <c r="Q284" s="182"/>
      <c r="R284" s="182"/>
      <c r="S284" s="182"/>
      <c r="T284" s="182"/>
      <c r="U284" s="182"/>
      <c r="V284" s="182"/>
      <c r="W284" s="182"/>
      <c r="X284" s="182"/>
    </row>
    <row r="285" spans="16:24" ht="12.75">
      <c r="P285" s="182"/>
      <c r="Q285" s="182"/>
      <c r="R285" s="182"/>
      <c r="S285" s="182"/>
      <c r="T285" s="182"/>
      <c r="U285" s="182"/>
      <c r="V285" s="182"/>
      <c r="W285" s="182"/>
      <c r="X285" s="182"/>
    </row>
    <row r="286" spans="16:24" ht="12.75">
      <c r="P286" s="182"/>
      <c r="Q286" s="182"/>
      <c r="R286" s="182"/>
      <c r="S286" s="182"/>
      <c r="T286" s="182"/>
      <c r="U286" s="182"/>
      <c r="V286" s="182"/>
      <c r="W286" s="182"/>
      <c r="X286" s="182"/>
    </row>
    <row r="287" spans="16:24" ht="12.75">
      <c r="P287" s="182"/>
      <c r="Q287" s="182"/>
      <c r="R287" s="182"/>
      <c r="S287" s="182"/>
      <c r="T287" s="182"/>
      <c r="U287" s="182"/>
      <c r="V287" s="182"/>
      <c r="W287" s="182"/>
      <c r="X287" s="182"/>
    </row>
    <row r="288" spans="16:24" ht="12.75">
      <c r="P288" s="182"/>
      <c r="Q288" s="182"/>
      <c r="R288" s="182"/>
      <c r="S288" s="182"/>
      <c r="T288" s="182"/>
      <c r="U288" s="182"/>
      <c r="V288" s="182"/>
      <c r="W288" s="182"/>
      <c r="X288" s="182"/>
    </row>
    <row r="289" spans="16:24" ht="12.75">
      <c r="P289" s="182"/>
      <c r="Q289" s="182"/>
      <c r="R289" s="182"/>
      <c r="S289" s="182"/>
      <c r="T289" s="182"/>
      <c r="U289" s="182"/>
      <c r="V289" s="182"/>
      <c r="W289" s="182"/>
      <c r="X289" s="182"/>
    </row>
    <row r="290" spans="16:24" ht="12.75">
      <c r="P290" s="182"/>
      <c r="Q290" s="182"/>
      <c r="R290" s="182"/>
      <c r="S290" s="182"/>
      <c r="T290" s="182"/>
      <c r="U290" s="182"/>
      <c r="V290" s="182"/>
      <c r="W290" s="182"/>
      <c r="X290" s="182"/>
    </row>
    <row r="291" spans="16:24" ht="12.75">
      <c r="P291" s="182"/>
      <c r="Q291" s="182"/>
      <c r="R291" s="182"/>
      <c r="S291" s="182"/>
      <c r="T291" s="182"/>
      <c r="U291" s="182"/>
      <c r="V291" s="182"/>
      <c r="W291" s="182"/>
      <c r="X291" s="182"/>
    </row>
    <row r="292" spans="16:24" ht="12.75">
      <c r="P292" s="182"/>
      <c r="Q292" s="182"/>
      <c r="R292" s="182"/>
      <c r="S292" s="182"/>
      <c r="T292" s="182"/>
      <c r="U292" s="182"/>
      <c r="V292" s="182"/>
      <c r="W292" s="182"/>
      <c r="X292" s="182"/>
    </row>
    <row r="293" spans="16:24" ht="12.75">
      <c r="P293" s="182"/>
      <c r="Q293" s="182"/>
      <c r="R293" s="182"/>
      <c r="S293" s="182"/>
      <c r="T293" s="182"/>
      <c r="U293" s="182"/>
      <c r="V293" s="182"/>
      <c r="W293" s="182"/>
      <c r="X293" s="182"/>
    </row>
    <row r="294" spans="16:24" ht="12.75">
      <c r="P294" s="182"/>
      <c r="Q294" s="182"/>
      <c r="R294" s="182"/>
      <c r="S294" s="182"/>
      <c r="T294" s="182"/>
      <c r="U294" s="182"/>
      <c r="V294" s="182"/>
      <c r="W294" s="182"/>
      <c r="X294" s="182"/>
    </row>
    <row r="295" spans="16:24" ht="12.75">
      <c r="P295" s="182"/>
      <c r="Q295" s="182"/>
      <c r="R295" s="182"/>
      <c r="S295" s="182"/>
      <c r="T295" s="182"/>
      <c r="U295" s="182"/>
      <c r="V295" s="182"/>
      <c r="W295" s="182"/>
      <c r="X295" s="182"/>
    </row>
    <row r="296" spans="16:24" ht="12.75">
      <c r="P296" s="182"/>
      <c r="Q296" s="182"/>
      <c r="R296" s="182"/>
      <c r="S296" s="182"/>
      <c r="T296" s="182"/>
      <c r="U296" s="182"/>
      <c r="V296" s="182"/>
      <c r="W296" s="182"/>
      <c r="X296" s="182"/>
    </row>
    <row r="297" spans="16:24" ht="12.75">
      <c r="P297" s="182"/>
      <c r="Q297" s="182"/>
      <c r="R297" s="182"/>
      <c r="S297" s="182"/>
      <c r="T297" s="182"/>
      <c r="U297" s="182"/>
      <c r="V297" s="182"/>
      <c r="W297" s="182"/>
      <c r="X297" s="182"/>
    </row>
    <row r="298" spans="16:24" ht="12.75">
      <c r="P298" s="182"/>
      <c r="Q298" s="182"/>
      <c r="R298" s="182"/>
      <c r="S298" s="182"/>
      <c r="T298" s="182"/>
      <c r="U298" s="182"/>
      <c r="V298" s="182"/>
      <c r="W298" s="182"/>
      <c r="X298" s="182"/>
    </row>
    <row r="299" spans="16:24" ht="12.75">
      <c r="P299" s="182"/>
      <c r="Q299" s="182"/>
      <c r="R299" s="182"/>
      <c r="S299" s="182"/>
      <c r="T299" s="182"/>
      <c r="U299" s="182"/>
      <c r="V299" s="182"/>
      <c r="W299" s="182"/>
      <c r="X299" s="182"/>
    </row>
    <row r="300" spans="16:24" ht="12.75">
      <c r="P300" s="182"/>
      <c r="Q300" s="182"/>
      <c r="R300" s="182"/>
      <c r="S300" s="182"/>
      <c r="T300" s="182"/>
      <c r="U300" s="182"/>
      <c r="V300" s="182"/>
      <c r="W300" s="182"/>
      <c r="X300" s="182"/>
    </row>
    <row r="301" spans="16:24" ht="12.75">
      <c r="P301" s="182"/>
      <c r="Q301" s="182"/>
      <c r="R301" s="182"/>
      <c r="S301" s="182"/>
      <c r="T301" s="182"/>
      <c r="U301" s="182"/>
      <c r="V301" s="182"/>
      <c r="W301" s="182"/>
      <c r="X301" s="182"/>
    </row>
    <row r="302" spans="16:24" ht="12.75">
      <c r="P302" s="182"/>
      <c r="Q302" s="182"/>
      <c r="R302" s="182"/>
      <c r="S302" s="182"/>
      <c r="T302" s="182"/>
      <c r="U302" s="182"/>
      <c r="V302" s="182"/>
      <c r="W302" s="182"/>
      <c r="X302" s="182"/>
    </row>
    <row r="303" spans="16:24" ht="12.75">
      <c r="P303" s="182"/>
      <c r="Q303" s="182"/>
      <c r="R303" s="182"/>
      <c r="S303" s="182"/>
      <c r="T303" s="182"/>
      <c r="U303" s="182"/>
      <c r="V303" s="182"/>
      <c r="W303" s="182"/>
      <c r="X303" s="182"/>
    </row>
    <row r="304" spans="16:24" ht="12.75">
      <c r="P304" s="182"/>
      <c r="Q304" s="182"/>
      <c r="R304" s="182"/>
      <c r="S304" s="182"/>
      <c r="T304" s="182"/>
      <c r="U304" s="182"/>
      <c r="V304" s="182"/>
      <c r="W304" s="182"/>
      <c r="X304" s="182"/>
    </row>
    <row r="305" spans="16:24" ht="12.75">
      <c r="P305" s="182"/>
      <c r="Q305" s="182"/>
      <c r="R305" s="182"/>
      <c r="S305" s="182"/>
      <c r="T305" s="182"/>
      <c r="U305" s="182"/>
      <c r="V305" s="182"/>
      <c r="W305" s="182"/>
      <c r="X305" s="182"/>
    </row>
    <row r="306" spans="16:24" ht="12.75">
      <c r="P306" s="182"/>
      <c r="Q306" s="182"/>
      <c r="R306" s="182"/>
      <c r="S306" s="182"/>
      <c r="T306" s="182"/>
      <c r="U306" s="182"/>
      <c r="V306" s="182"/>
      <c r="W306" s="182"/>
      <c r="X306" s="182"/>
    </row>
    <row r="307" spans="16:24" ht="12.75">
      <c r="P307" s="182"/>
      <c r="Q307" s="182"/>
      <c r="R307" s="182"/>
      <c r="S307" s="182"/>
      <c r="T307" s="182"/>
      <c r="U307" s="182"/>
      <c r="V307" s="182"/>
      <c r="W307" s="182"/>
      <c r="X307" s="182"/>
    </row>
    <row r="308" spans="16:24" ht="12.75">
      <c r="P308" s="182"/>
      <c r="Q308" s="182"/>
      <c r="R308" s="182"/>
      <c r="S308" s="182"/>
      <c r="T308" s="182"/>
      <c r="U308" s="182"/>
      <c r="V308" s="182"/>
      <c r="W308" s="182"/>
      <c r="X308" s="182"/>
    </row>
    <row r="309" spans="16:24" ht="12.75">
      <c r="P309" s="182"/>
      <c r="Q309" s="182"/>
      <c r="R309" s="182"/>
      <c r="S309" s="182"/>
      <c r="T309" s="182"/>
      <c r="U309" s="182"/>
      <c r="V309" s="182"/>
      <c r="W309" s="182"/>
      <c r="X309" s="182"/>
    </row>
    <row r="310" spans="16:24" ht="12.75">
      <c r="P310" s="182"/>
      <c r="Q310" s="182"/>
      <c r="R310" s="182"/>
      <c r="S310" s="182"/>
      <c r="T310" s="182"/>
      <c r="U310" s="182"/>
      <c r="V310" s="182"/>
      <c r="W310" s="182"/>
      <c r="X310" s="182"/>
    </row>
    <row r="311" spans="16:24" ht="12.75">
      <c r="P311" s="182"/>
      <c r="Q311" s="182"/>
      <c r="R311" s="182"/>
      <c r="S311" s="182"/>
      <c r="T311" s="182"/>
      <c r="U311" s="182"/>
      <c r="V311" s="182"/>
      <c r="W311" s="182"/>
      <c r="X311" s="182"/>
    </row>
    <row r="312" spans="16:24" ht="12.75">
      <c r="P312" s="182"/>
      <c r="Q312" s="182"/>
      <c r="R312" s="182"/>
      <c r="S312" s="182"/>
      <c r="T312" s="182"/>
      <c r="U312" s="182"/>
      <c r="V312" s="182"/>
      <c r="W312" s="182"/>
      <c r="X312" s="182"/>
    </row>
    <row r="313" spans="16:24" ht="12.75">
      <c r="P313" s="182"/>
      <c r="Q313" s="182"/>
      <c r="R313" s="182"/>
      <c r="S313" s="182"/>
      <c r="T313" s="182"/>
      <c r="U313" s="182"/>
      <c r="V313" s="182"/>
      <c r="W313" s="182"/>
      <c r="X313" s="182"/>
    </row>
    <row r="314" spans="16:24" ht="12.75">
      <c r="P314" s="182"/>
      <c r="Q314" s="182"/>
      <c r="R314" s="182"/>
      <c r="S314" s="182"/>
      <c r="T314" s="182"/>
      <c r="U314" s="182"/>
      <c r="V314" s="182"/>
      <c r="W314" s="182"/>
      <c r="X314" s="182"/>
    </row>
    <row r="315" spans="16:24" ht="12.75">
      <c r="P315" s="182"/>
      <c r="Q315" s="182"/>
      <c r="R315" s="182"/>
      <c r="S315" s="182"/>
      <c r="T315" s="182"/>
      <c r="U315" s="182"/>
      <c r="V315" s="182"/>
      <c r="W315" s="182"/>
      <c r="X315" s="182"/>
    </row>
    <row r="316" spans="16:24" ht="12.75">
      <c r="P316" s="182"/>
      <c r="Q316" s="182"/>
      <c r="R316" s="182"/>
      <c r="S316" s="182"/>
      <c r="T316" s="182"/>
      <c r="U316" s="182"/>
      <c r="V316" s="182"/>
      <c r="W316" s="182"/>
      <c r="X316" s="182"/>
    </row>
    <row r="317" spans="16:24" ht="12.75">
      <c r="P317" s="182"/>
      <c r="Q317" s="182"/>
      <c r="R317" s="182"/>
      <c r="S317" s="182"/>
      <c r="T317" s="182"/>
      <c r="U317" s="182"/>
      <c r="V317" s="182"/>
      <c r="W317" s="182"/>
      <c r="X317" s="182"/>
    </row>
    <row r="318" spans="16:24" ht="12.75">
      <c r="P318" s="182"/>
      <c r="Q318" s="182"/>
      <c r="R318" s="182"/>
      <c r="S318" s="182"/>
      <c r="T318" s="182"/>
      <c r="U318" s="182"/>
      <c r="V318" s="182"/>
      <c r="W318" s="182"/>
      <c r="X318" s="182"/>
    </row>
    <row r="319" spans="16:24" ht="12.75">
      <c r="P319" s="182"/>
      <c r="Q319" s="182"/>
      <c r="R319" s="182"/>
      <c r="S319" s="182"/>
      <c r="T319" s="182"/>
      <c r="U319" s="182"/>
      <c r="V319" s="182"/>
      <c r="W319" s="182"/>
      <c r="X319" s="182"/>
    </row>
    <row r="320" spans="16:24" ht="12.75">
      <c r="P320" s="182"/>
      <c r="Q320" s="182"/>
      <c r="R320" s="182"/>
      <c r="S320" s="182"/>
      <c r="T320" s="182"/>
      <c r="U320" s="182"/>
      <c r="V320" s="182"/>
      <c r="W320" s="182"/>
      <c r="X320" s="182"/>
    </row>
    <row r="321" spans="16:24" ht="12.75">
      <c r="P321" s="182"/>
      <c r="Q321" s="182"/>
      <c r="R321" s="182"/>
      <c r="S321" s="182"/>
      <c r="T321" s="182"/>
      <c r="U321" s="182"/>
      <c r="V321" s="182"/>
      <c r="W321" s="182"/>
      <c r="X321" s="182"/>
    </row>
    <row r="322" spans="16:24" ht="12.75">
      <c r="P322" s="182"/>
      <c r="Q322" s="182"/>
      <c r="R322" s="182"/>
      <c r="S322" s="182"/>
      <c r="T322" s="182"/>
      <c r="U322" s="182"/>
      <c r="V322" s="182"/>
      <c r="W322" s="182"/>
      <c r="X322" s="182"/>
    </row>
    <row r="323" spans="16:24" ht="12.75">
      <c r="P323" s="182"/>
      <c r="Q323" s="182"/>
      <c r="R323" s="182"/>
      <c r="S323" s="182"/>
      <c r="T323" s="182"/>
      <c r="U323" s="182"/>
      <c r="V323" s="182"/>
      <c r="W323" s="182"/>
      <c r="X323" s="182"/>
    </row>
    <row r="324" spans="16:24" ht="12.75">
      <c r="P324" s="182"/>
      <c r="Q324" s="182"/>
      <c r="R324" s="182"/>
      <c r="S324" s="182"/>
      <c r="T324" s="182"/>
      <c r="U324" s="182"/>
      <c r="V324" s="182"/>
      <c r="W324" s="182"/>
      <c r="X324" s="182"/>
    </row>
    <row r="325" spans="16:24" ht="12.75">
      <c r="P325" s="182"/>
      <c r="Q325" s="182"/>
      <c r="R325" s="182"/>
      <c r="S325" s="182"/>
      <c r="T325" s="182"/>
      <c r="U325" s="182"/>
      <c r="V325" s="182"/>
      <c r="W325" s="182"/>
      <c r="X325" s="182"/>
    </row>
    <row r="326" spans="16:24" ht="12.75">
      <c r="P326" s="182"/>
      <c r="Q326" s="182"/>
      <c r="R326" s="182"/>
      <c r="S326" s="182"/>
      <c r="T326" s="182"/>
      <c r="U326" s="182"/>
      <c r="V326" s="182"/>
      <c r="W326" s="182"/>
      <c r="X326" s="182"/>
    </row>
    <row r="327" spans="16:24" ht="12.75">
      <c r="P327" s="182"/>
      <c r="Q327" s="182"/>
      <c r="R327" s="182"/>
      <c r="S327" s="182"/>
      <c r="T327" s="182"/>
      <c r="U327" s="182"/>
      <c r="V327" s="182"/>
      <c r="W327" s="182"/>
      <c r="X327" s="182"/>
    </row>
    <row r="328" spans="16:24" ht="12.75">
      <c r="P328" s="182"/>
      <c r="Q328" s="182"/>
      <c r="R328" s="182"/>
      <c r="S328" s="182"/>
      <c r="T328" s="182"/>
      <c r="U328" s="182"/>
      <c r="V328" s="182"/>
      <c r="W328" s="182"/>
      <c r="X328" s="182"/>
    </row>
    <row r="329" spans="16:24" ht="12.75">
      <c r="P329" s="182"/>
      <c r="Q329" s="182"/>
      <c r="R329" s="182"/>
      <c r="S329" s="182"/>
      <c r="T329" s="182"/>
      <c r="U329" s="182"/>
      <c r="V329" s="182"/>
      <c r="W329" s="182"/>
      <c r="X329" s="182"/>
    </row>
    <row r="330" spans="16:24" ht="12.75">
      <c r="P330" s="182"/>
      <c r="Q330" s="182"/>
      <c r="R330" s="182"/>
      <c r="S330" s="182"/>
      <c r="T330" s="182"/>
      <c r="U330" s="182"/>
      <c r="V330" s="182"/>
      <c r="W330" s="182"/>
      <c r="X330" s="182"/>
    </row>
    <row r="331" spans="16:24" ht="12.75">
      <c r="P331" s="182"/>
      <c r="Q331" s="182"/>
      <c r="R331" s="182"/>
      <c r="S331" s="182"/>
      <c r="T331" s="182"/>
      <c r="U331" s="182"/>
      <c r="V331" s="182"/>
      <c r="W331" s="182"/>
      <c r="X331" s="182"/>
    </row>
    <row r="332" spans="16:24" ht="12.75">
      <c r="P332" s="182"/>
      <c r="Q332" s="182"/>
      <c r="R332" s="182"/>
      <c r="S332" s="182"/>
      <c r="T332" s="182"/>
      <c r="U332" s="182"/>
      <c r="V332" s="182"/>
      <c r="W332" s="182"/>
      <c r="X332" s="182"/>
    </row>
    <row r="333" spans="16:24" ht="12.75">
      <c r="P333" s="182"/>
      <c r="Q333" s="182"/>
      <c r="R333" s="182"/>
      <c r="S333" s="182"/>
      <c r="T333" s="182"/>
      <c r="U333" s="182"/>
      <c r="V333" s="182"/>
      <c r="W333" s="182"/>
      <c r="X333" s="182"/>
    </row>
    <row r="334" spans="16:24" ht="12.75">
      <c r="P334" s="182"/>
      <c r="Q334" s="182"/>
      <c r="R334" s="182"/>
      <c r="S334" s="182"/>
      <c r="T334" s="182"/>
      <c r="U334" s="182"/>
      <c r="V334" s="182"/>
      <c r="W334" s="182"/>
      <c r="X334" s="182"/>
    </row>
    <row r="335" spans="16:24" ht="12.75">
      <c r="P335" s="182"/>
      <c r="Q335" s="182"/>
      <c r="R335" s="182"/>
      <c r="S335" s="182"/>
      <c r="T335" s="182"/>
      <c r="U335" s="182"/>
      <c r="V335" s="182"/>
      <c r="W335" s="182"/>
      <c r="X335" s="182"/>
    </row>
    <row r="336" spans="16:24" ht="12.75">
      <c r="P336" s="182"/>
      <c r="Q336" s="182"/>
      <c r="R336" s="182"/>
      <c r="S336" s="182"/>
      <c r="T336" s="182"/>
      <c r="U336" s="182"/>
      <c r="V336" s="182"/>
      <c r="W336" s="182"/>
      <c r="X336" s="182"/>
    </row>
    <row r="337" spans="16:24" ht="12.75">
      <c r="P337" s="182"/>
      <c r="Q337" s="182"/>
      <c r="R337" s="182"/>
      <c r="S337" s="182"/>
      <c r="T337" s="182"/>
      <c r="U337" s="182"/>
      <c r="V337" s="182"/>
      <c r="W337" s="182"/>
      <c r="X337" s="182"/>
    </row>
    <row r="338" spans="16:24" ht="12.75">
      <c r="P338" s="182"/>
      <c r="Q338" s="182"/>
      <c r="R338" s="182"/>
      <c r="S338" s="182"/>
      <c r="T338" s="182"/>
      <c r="U338" s="182"/>
      <c r="V338" s="182"/>
      <c r="W338" s="182"/>
      <c r="X338" s="182"/>
    </row>
    <row r="339" spans="16:24" ht="12.75">
      <c r="P339" s="182"/>
      <c r="Q339" s="182"/>
      <c r="R339" s="182"/>
      <c r="S339" s="182"/>
      <c r="T339" s="182"/>
      <c r="U339" s="182"/>
      <c r="V339" s="182"/>
      <c r="W339" s="182"/>
      <c r="X339" s="182"/>
    </row>
    <row r="340" spans="16:24" ht="12.75">
      <c r="P340" s="182"/>
      <c r="Q340" s="182"/>
      <c r="R340" s="182"/>
      <c r="S340" s="182"/>
      <c r="T340" s="182"/>
      <c r="U340" s="182"/>
      <c r="V340" s="182"/>
      <c r="W340" s="182"/>
      <c r="X340" s="182"/>
    </row>
    <row r="341" spans="16:24" ht="12.75">
      <c r="P341" s="182"/>
      <c r="Q341" s="182"/>
      <c r="R341" s="182"/>
      <c r="S341" s="182"/>
      <c r="T341" s="182"/>
      <c r="U341" s="182"/>
      <c r="V341" s="182"/>
      <c r="W341" s="182"/>
      <c r="X341" s="182"/>
    </row>
    <row r="342" spans="16:24" ht="12.75">
      <c r="P342" s="182"/>
      <c r="Q342" s="182"/>
      <c r="R342" s="182"/>
      <c r="S342" s="182"/>
      <c r="T342" s="182"/>
      <c r="U342" s="182"/>
      <c r="V342" s="182"/>
      <c r="W342" s="182"/>
      <c r="X342" s="182"/>
    </row>
    <row r="343" spans="16:24" ht="12.75">
      <c r="P343" s="182"/>
      <c r="Q343" s="182"/>
      <c r="R343" s="182"/>
      <c r="S343" s="182"/>
      <c r="T343" s="182"/>
      <c r="U343" s="182"/>
      <c r="V343" s="182"/>
      <c r="W343" s="182"/>
      <c r="X343" s="182"/>
    </row>
    <row r="344" spans="16:24" ht="12.75">
      <c r="P344" s="182"/>
      <c r="Q344" s="182"/>
      <c r="R344" s="182"/>
      <c r="S344" s="182"/>
      <c r="T344" s="182"/>
      <c r="U344" s="182"/>
      <c r="V344" s="182"/>
      <c r="W344" s="182"/>
      <c r="X344" s="182"/>
    </row>
    <row r="345" spans="16:24" ht="12.75">
      <c r="P345" s="182"/>
      <c r="Q345" s="182"/>
      <c r="R345" s="182"/>
      <c r="S345" s="182"/>
      <c r="T345" s="182"/>
      <c r="U345" s="182"/>
      <c r="V345" s="182"/>
      <c r="W345" s="182"/>
      <c r="X345" s="182"/>
    </row>
    <row r="346" spans="16:24" ht="12.75">
      <c r="P346" s="182"/>
      <c r="Q346" s="182"/>
      <c r="R346" s="182"/>
      <c r="S346" s="182"/>
      <c r="T346" s="182"/>
      <c r="U346" s="182"/>
      <c r="V346" s="182"/>
      <c r="W346" s="182"/>
      <c r="X346" s="182"/>
    </row>
    <row r="347" spans="16:24" ht="12.75">
      <c r="P347" s="182"/>
      <c r="Q347" s="182"/>
      <c r="R347" s="182"/>
      <c r="S347" s="182"/>
      <c r="T347" s="182"/>
      <c r="U347" s="182"/>
      <c r="V347" s="182"/>
      <c r="W347" s="182"/>
      <c r="X347" s="182"/>
    </row>
    <row r="348" spans="16:24" ht="12.75">
      <c r="P348" s="182"/>
      <c r="Q348" s="182"/>
      <c r="R348" s="182"/>
      <c r="S348" s="182"/>
      <c r="T348" s="182"/>
      <c r="U348" s="182"/>
      <c r="V348" s="182"/>
      <c r="W348" s="182"/>
      <c r="X348" s="182"/>
    </row>
    <row r="349" spans="16:24" ht="12.75">
      <c r="P349" s="182"/>
      <c r="Q349" s="182"/>
      <c r="R349" s="182"/>
      <c r="S349" s="182"/>
      <c r="T349" s="182"/>
      <c r="U349" s="182"/>
      <c r="V349" s="182"/>
      <c r="W349" s="182"/>
      <c r="X349" s="182"/>
    </row>
    <row r="350" spans="16:24" ht="12.75">
      <c r="P350" s="182"/>
      <c r="Q350" s="182"/>
      <c r="R350" s="182"/>
      <c r="S350" s="182"/>
      <c r="T350" s="182"/>
      <c r="U350" s="182"/>
      <c r="V350" s="182"/>
      <c r="W350" s="182"/>
      <c r="X350" s="182"/>
    </row>
    <row r="351" spans="16:24" ht="12.75">
      <c r="P351" s="182"/>
      <c r="Q351" s="182"/>
      <c r="R351" s="182"/>
      <c r="S351" s="182"/>
      <c r="T351" s="182"/>
      <c r="U351" s="182"/>
      <c r="V351" s="182"/>
      <c r="W351" s="182"/>
      <c r="X351" s="182"/>
    </row>
    <row r="352" spans="16:24" ht="12.75">
      <c r="P352" s="182"/>
      <c r="Q352" s="182"/>
      <c r="R352" s="182"/>
      <c r="S352" s="182"/>
      <c r="T352" s="182"/>
      <c r="U352" s="182"/>
      <c r="V352" s="182"/>
      <c r="W352" s="182"/>
      <c r="X352" s="182"/>
    </row>
    <row r="353" spans="16:24" ht="12.75">
      <c r="P353" s="182"/>
      <c r="Q353" s="182"/>
      <c r="R353" s="182"/>
      <c r="S353" s="182"/>
      <c r="T353" s="182"/>
      <c r="U353" s="182"/>
      <c r="V353" s="182"/>
      <c r="W353" s="182"/>
      <c r="X353" s="182"/>
    </row>
    <row r="354" spans="16:24" ht="12.75">
      <c r="P354" s="182"/>
      <c r="Q354" s="182"/>
      <c r="R354" s="182"/>
      <c r="S354" s="182"/>
      <c r="T354" s="182"/>
      <c r="U354" s="182"/>
      <c r="V354" s="182"/>
      <c r="W354" s="182"/>
      <c r="X354" s="182"/>
    </row>
    <row r="355" spans="16:24" ht="12.75">
      <c r="P355" s="182"/>
      <c r="Q355" s="182"/>
      <c r="R355" s="182"/>
      <c r="S355" s="182"/>
      <c r="T355" s="182"/>
      <c r="U355" s="182"/>
      <c r="V355" s="182"/>
      <c r="W355" s="182"/>
      <c r="X355" s="182"/>
    </row>
    <row r="356" spans="16:24" ht="12.75">
      <c r="P356" s="182"/>
      <c r="Q356" s="182"/>
      <c r="R356" s="182"/>
      <c r="S356" s="182"/>
      <c r="T356" s="182"/>
      <c r="U356" s="182"/>
      <c r="V356" s="182"/>
      <c r="W356" s="182"/>
      <c r="X356" s="182"/>
    </row>
    <row r="357" spans="16:24" ht="12.75">
      <c r="P357" s="182"/>
      <c r="Q357" s="182"/>
      <c r="R357" s="182"/>
      <c r="S357" s="182"/>
      <c r="T357" s="182"/>
      <c r="U357" s="182"/>
      <c r="V357" s="182"/>
      <c r="W357" s="182"/>
      <c r="X357" s="182"/>
    </row>
    <row r="358" spans="16:24" ht="12.75">
      <c r="P358" s="182"/>
      <c r="Q358" s="182"/>
      <c r="R358" s="182"/>
      <c r="S358" s="182"/>
      <c r="T358" s="182"/>
      <c r="U358" s="182"/>
      <c r="V358" s="182"/>
      <c r="W358" s="182"/>
      <c r="X358" s="182"/>
    </row>
    <row r="359" spans="16:24" ht="12.75">
      <c r="P359" s="182"/>
      <c r="Q359" s="182"/>
      <c r="R359" s="182"/>
      <c r="S359" s="182"/>
      <c r="T359" s="182"/>
      <c r="U359" s="182"/>
      <c r="V359" s="182"/>
      <c r="W359" s="182"/>
      <c r="X359" s="182"/>
    </row>
    <row r="360" spans="16:24" ht="12.75">
      <c r="P360" s="182"/>
      <c r="Q360" s="182"/>
      <c r="R360" s="182"/>
      <c r="S360" s="182"/>
      <c r="T360" s="182"/>
      <c r="U360" s="182"/>
      <c r="V360" s="182"/>
      <c r="W360" s="182"/>
      <c r="X360" s="182"/>
    </row>
    <row r="361" spans="16:24" ht="12.75">
      <c r="P361" s="182"/>
      <c r="Q361" s="182"/>
      <c r="R361" s="182"/>
      <c r="S361" s="182"/>
      <c r="T361" s="182"/>
      <c r="U361" s="182"/>
      <c r="V361" s="182"/>
      <c r="W361" s="182"/>
      <c r="X361" s="182"/>
    </row>
    <row r="362" spans="16:24" ht="12.75">
      <c r="P362" s="182"/>
      <c r="Q362" s="182"/>
      <c r="R362" s="182"/>
      <c r="S362" s="182"/>
      <c r="T362" s="182"/>
      <c r="U362" s="182"/>
      <c r="V362" s="182"/>
      <c r="W362" s="182"/>
      <c r="X362" s="182"/>
    </row>
    <row r="363" spans="16:24" ht="12.75">
      <c r="P363" s="182"/>
      <c r="Q363" s="182"/>
      <c r="R363" s="182"/>
      <c r="S363" s="182"/>
      <c r="T363" s="182"/>
      <c r="U363" s="182"/>
      <c r="V363" s="182"/>
      <c r="W363" s="182"/>
      <c r="X363" s="182"/>
    </row>
    <row r="364" spans="16:24" ht="12.75">
      <c r="P364" s="182"/>
      <c r="Q364" s="182"/>
      <c r="R364" s="182"/>
      <c r="S364" s="182"/>
      <c r="T364" s="182"/>
      <c r="U364" s="182"/>
      <c r="V364" s="182"/>
      <c r="W364" s="182"/>
      <c r="X364" s="182"/>
    </row>
    <row r="365" spans="16:24" ht="12.75">
      <c r="P365" s="182"/>
      <c r="Q365" s="182"/>
      <c r="R365" s="182"/>
      <c r="S365" s="182"/>
      <c r="T365" s="182"/>
      <c r="U365" s="182"/>
      <c r="V365" s="182"/>
      <c r="W365" s="182"/>
      <c r="X365" s="182"/>
    </row>
    <row r="366" spans="16:24" ht="12.75">
      <c r="P366" s="182"/>
      <c r="Q366" s="182"/>
      <c r="R366" s="182"/>
      <c r="S366" s="182"/>
      <c r="T366" s="182"/>
      <c r="U366" s="182"/>
      <c r="V366" s="182"/>
      <c r="W366" s="182"/>
      <c r="X366" s="182"/>
    </row>
    <row r="367" spans="16:24" ht="12.75">
      <c r="P367" s="182"/>
      <c r="Q367" s="182"/>
      <c r="R367" s="182"/>
      <c r="S367" s="182"/>
      <c r="T367" s="182"/>
      <c r="U367" s="182"/>
      <c r="V367" s="182"/>
      <c r="W367" s="182"/>
      <c r="X367" s="182"/>
    </row>
    <row r="368" spans="16:24" ht="12.75">
      <c r="P368" s="182"/>
      <c r="Q368" s="182"/>
      <c r="R368" s="182"/>
      <c r="S368" s="182"/>
      <c r="T368" s="182"/>
      <c r="U368" s="182"/>
      <c r="V368" s="182"/>
      <c r="W368" s="182"/>
      <c r="X368" s="182"/>
    </row>
    <row r="369" spans="16:24" ht="12.75">
      <c r="P369" s="182"/>
      <c r="Q369" s="182"/>
      <c r="R369" s="182"/>
      <c r="S369" s="182"/>
      <c r="T369" s="182"/>
      <c r="U369" s="182"/>
      <c r="V369" s="182"/>
      <c r="W369" s="182"/>
      <c r="X369" s="182"/>
    </row>
    <row r="370" spans="16:24" ht="12.75">
      <c r="P370" s="182"/>
      <c r="Q370" s="182"/>
      <c r="R370" s="182"/>
      <c r="S370" s="182"/>
      <c r="T370" s="182"/>
      <c r="U370" s="182"/>
      <c r="V370" s="182"/>
      <c r="W370" s="182"/>
      <c r="X370" s="182"/>
    </row>
    <row r="371" spans="16:24" ht="12.75">
      <c r="P371" s="182"/>
      <c r="Q371" s="182"/>
      <c r="R371" s="182"/>
      <c r="S371" s="182"/>
      <c r="T371" s="182"/>
      <c r="U371" s="182"/>
      <c r="V371" s="182"/>
      <c r="W371" s="182"/>
      <c r="X371" s="182"/>
    </row>
    <row r="372" spans="16:24" ht="12.75">
      <c r="P372" s="182"/>
      <c r="Q372" s="182"/>
      <c r="R372" s="182"/>
      <c r="S372" s="182"/>
      <c r="T372" s="182"/>
      <c r="U372" s="182"/>
      <c r="V372" s="182"/>
      <c r="W372" s="182"/>
      <c r="X372" s="182"/>
    </row>
    <row r="373" spans="16:24" ht="12.75">
      <c r="P373" s="182"/>
      <c r="Q373" s="182"/>
      <c r="R373" s="182"/>
      <c r="S373" s="182"/>
      <c r="T373" s="182"/>
      <c r="U373" s="182"/>
      <c r="V373" s="182"/>
      <c r="W373" s="182"/>
      <c r="X373" s="182"/>
    </row>
    <row r="374" spans="16:24" ht="12.75">
      <c r="P374" s="182"/>
      <c r="Q374" s="182"/>
      <c r="R374" s="182"/>
      <c r="S374" s="182"/>
      <c r="T374" s="182"/>
      <c r="U374" s="182"/>
      <c r="V374" s="182"/>
      <c r="W374" s="182"/>
      <c r="X374" s="182"/>
    </row>
    <row r="375" spans="16:24" ht="12.75">
      <c r="P375" s="182"/>
      <c r="Q375" s="182"/>
      <c r="R375" s="182"/>
      <c r="S375" s="182"/>
      <c r="T375" s="182"/>
      <c r="U375" s="182"/>
      <c r="V375" s="182"/>
      <c r="W375" s="182"/>
      <c r="X375" s="182"/>
    </row>
    <row r="376" spans="16:24" ht="12.75">
      <c r="P376" s="182"/>
      <c r="Q376" s="182"/>
      <c r="R376" s="182"/>
      <c r="S376" s="182"/>
      <c r="T376" s="182"/>
      <c r="U376" s="182"/>
      <c r="V376" s="182"/>
      <c r="W376" s="182"/>
      <c r="X376" s="182"/>
    </row>
    <row r="377" spans="16:24" ht="12.75">
      <c r="P377" s="182"/>
      <c r="Q377" s="182"/>
      <c r="R377" s="182"/>
      <c r="S377" s="182"/>
      <c r="T377" s="182"/>
      <c r="U377" s="182"/>
      <c r="V377" s="182"/>
      <c r="W377" s="182"/>
      <c r="X377" s="182"/>
    </row>
    <row r="378" spans="16:24" ht="12.75">
      <c r="P378" s="182"/>
      <c r="Q378" s="182"/>
      <c r="R378" s="182"/>
      <c r="S378" s="182"/>
      <c r="T378" s="182"/>
      <c r="U378" s="182"/>
      <c r="V378" s="182"/>
      <c r="W378" s="182"/>
      <c r="X378" s="182"/>
    </row>
    <row r="379" spans="16:24" ht="12.75">
      <c r="P379" s="182"/>
      <c r="Q379" s="182"/>
      <c r="R379" s="182"/>
      <c r="S379" s="182"/>
      <c r="T379" s="182"/>
      <c r="U379" s="182"/>
      <c r="V379" s="182"/>
      <c r="W379" s="182"/>
      <c r="X379" s="182"/>
    </row>
    <row r="380" spans="16:24" ht="12.75">
      <c r="P380" s="182"/>
      <c r="Q380" s="182"/>
      <c r="R380" s="182"/>
      <c r="S380" s="182"/>
      <c r="T380" s="182"/>
      <c r="U380" s="182"/>
      <c r="V380" s="182"/>
      <c r="W380" s="182"/>
      <c r="X380" s="182"/>
    </row>
    <row r="381" spans="16:24" ht="12.75">
      <c r="P381" s="182"/>
      <c r="Q381" s="182"/>
      <c r="R381" s="182"/>
      <c r="S381" s="182"/>
      <c r="T381" s="182"/>
      <c r="U381" s="182"/>
      <c r="V381" s="182"/>
      <c r="W381" s="182"/>
      <c r="X381" s="182"/>
    </row>
    <row r="382" spans="16:24" ht="12.75">
      <c r="P382" s="182"/>
      <c r="Q382" s="182"/>
      <c r="R382" s="182"/>
      <c r="S382" s="182"/>
      <c r="T382" s="182"/>
      <c r="U382" s="182"/>
      <c r="V382" s="182"/>
      <c r="W382" s="182"/>
      <c r="X382" s="182"/>
    </row>
    <row r="383" spans="16:24" ht="12.75">
      <c r="P383" s="182"/>
      <c r="Q383" s="182"/>
      <c r="R383" s="182"/>
      <c r="S383" s="182"/>
      <c r="T383" s="182"/>
      <c r="U383" s="182"/>
      <c r="V383" s="182"/>
      <c r="W383" s="182"/>
      <c r="X383" s="182"/>
    </row>
    <row r="384" spans="16:24" ht="12.75">
      <c r="P384" s="182"/>
      <c r="Q384" s="182"/>
      <c r="R384" s="182"/>
      <c r="S384" s="182"/>
      <c r="T384" s="182"/>
      <c r="U384" s="182"/>
      <c r="V384" s="182"/>
      <c r="W384" s="182"/>
      <c r="X384" s="182"/>
    </row>
    <row r="385" spans="16:24" ht="12.75">
      <c r="P385" s="182"/>
      <c r="Q385" s="182"/>
      <c r="R385" s="182"/>
      <c r="S385" s="182"/>
      <c r="T385" s="182"/>
      <c r="U385" s="182"/>
      <c r="V385" s="182"/>
      <c r="W385" s="182"/>
      <c r="X385" s="182"/>
    </row>
    <row r="386" spans="16:24" ht="12.75">
      <c r="P386" s="182"/>
      <c r="Q386" s="182"/>
      <c r="R386" s="182"/>
      <c r="S386" s="182"/>
      <c r="T386" s="182"/>
      <c r="U386" s="182"/>
      <c r="V386" s="182"/>
      <c r="W386" s="182"/>
      <c r="X386" s="182"/>
    </row>
    <row r="387" spans="16:24" ht="12.75">
      <c r="P387" s="182"/>
      <c r="Q387" s="182"/>
      <c r="R387" s="182"/>
      <c r="S387" s="182"/>
      <c r="T387" s="182"/>
      <c r="U387" s="182"/>
      <c r="V387" s="182"/>
      <c r="W387" s="182"/>
      <c r="X387" s="182"/>
    </row>
    <row r="388" spans="16:24" ht="12.75">
      <c r="P388" s="182"/>
      <c r="Q388" s="182"/>
      <c r="R388" s="182"/>
      <c r="S388" s="182"/>
      <c r="T388" s="182"/>
      <c r="U388" s="182"/>
      <c r="V388" s="182"/>
      <c r="W388" s="182"/>
      <c r="X388" s="182"/>
    </row>
    <row r="389" spans="16:24" ht="12.75">
      <c r="P389" s="182"/>
      <c r="Q389" s="182"/>
      <c r="R389" s="182"/>
      <c r="S389" s="182"/>
      <c r="T389" s="182"/>
      <c r="U389" s="182"/>
      <c r="V389" s="182"/>
      <c r="W389" s="182"/>
      <c r="X389" s="182"/>
    </row>
    <row r="390" spans="16:24" ht="12.75">
      <c r="P390" s="182"/>
      <c r="Q390" s="182"/>
      <c r="R390" s="182"/>
      <c r="S390" s="182"/>
      <c r="T390" s="182"/>
      <c r="U390" s="182"/>
      <c r="V390" s="182"/>
      <c r="W390" s="182"/>
      <c r="X390" s="182"/>
    </row>
    <row r="391" spans="16:24" ht="12.75">
      <c r="P391" s="182"/>
      <c r="Q391" s="182"/>
      <c r="R391" s="182"/>
      <c r="S391" s="182"/>
      <c r="T391" s="182"/>
      <c r="U391" s="182"/>
      <c r="V391" s="182"/>
      <c r="W391" s="182"/>
      <c r="X391" s="182"/>
    </row>
    <row r="392" spans="16:24" ht="12.75">
      <c r="P392" s="182"/>
      <c r="Q392" s="182"/>
      <c r="R392" s="182"/>
      <c r="S392" s="182"/>
      <c r="T392" s="182"/>
      <c r="U392" s="182"/>
      <c r="V392" s="182"/>
      <c r="W392" s="182"/>
      <c r="X392" s="182"/>
    </row>
    <row r="393" spans="16:24" ht="12.75">
      <c r="P393" s="182"/>
      <c r="Q393" s="182"/>
      <c r="R393" s="182"/>
      <c r="S393" s="182"/>
      <c r="T393" s="182"/>
      <c r="U393" s="182"/>
      <c r="V393" s="182"/>
      <c r="W393" s="182"/>
      <c r="X393" s="182"/>
    </row>
    <row r="394" spans="16:24" ht="12.75">
      <c r="P394" s="182"/>
      <c r="Q394" s="182"/>
      <c r="R394" s="182"/>
      <c r="S394" s="182"/>
      <c r="T394" s="182"/>
      <c r="U394" s="182"/>
      <c r="V394" s="182"/>
      <c r="W394" s="182"/>
      <c r="X394" s="182"/>
    </row>
    <row r="395" spans="16:24" ht="12.75">
      <c r="P395" s="182"/>
      <c r="Q395" s="182"/>
      <c r="R395" s="182"/>
      <c r="S395" s="182"/>
      <c r="T395" s="182"/>
      <c r="U395" s="182"/>
      <c r="V395" s="182"/>
      <c r="W395" s="182"/>
      <c r="X395" s="182"/>
    </row>
    <row r="396" spans="16:24" ht="12.75">
      <c r="P396" s="182"/>
      <c r="Q396" s="182"/>
      <c r="R396" s="182"/>
      <c r="S396" s="182"/>
      <c r="T396" s="182"/>
      <c r="U396" s="182"/>
      <c r="V396" s="182"/>
      <c r="W396" s="182"/>
      <c r="X396" s="182"/>
    </row>
    <row r="397" spans="16:24" ht="12.75">
      <c r="P397" s="182"/>
      <c r="Q397" s="182"/>
      <c r="R397" s="182"/>
      <c r="S397" s="182"/>
      <c r="T397" s="182"/>
      <c r="U397" s="182"/>
      <c r="V397" s="182"/>
      <c r="W397" s="182"/>
      <c r="X397" s="182"/>
    </row>
    <row r="398" spans="16:24" ht="12.75">
      <c r="P398" s="182"/>
      <c r="Q398" s="182"/>
      <c r="R398" s="182"/>
      <c r="S398" s="182"/>
      <c r="T398" s="182"/>
      <c r="U398" s="182"/>
      <c r="V398" s="182"/>
      <c r="W398" s="182"/>
      <c r="X398" s="182"/>
    </row>
    <row r="399" spans="16:24" ht="12.75">
      <c r="P399" s="182"/>
      <c r="Q399" s="182"/>
      <c r="R399" s="182"/>
      <c r="S399" s="182"/>
      <c r="T399" s="182"/>
      <c r="U399" s="182"/>
      <c r="V399" s="182"/>
      <c r="W399" s="182"/>
      <c r="X399" s="182"/>
    </row>
    <row r="400" spans="16:24" ht="12.75">
      <c r="P400" s="182"/>
      <c r="Q400" s="182"/>
      <c r="R400" s="182"/>
      <c r="S400" s="182"/>
      <c r="T400" s="182"/>
      <c r="U400" s="182"/>
      <c r="V400" s="182"/>
      <c r="W400" s="182"/>
      <c r="X400" s="182"/>
    </row>
    <row r="401" spans="16:24" ht="12.75">
      <c r="P401" s="182"/>
      <c r="Q401" s="182"/>
      <c r="R401" s="182"/>
      <c r="S401" s="182"/>
      <c r="T401" s="182"/>
      <c r="U401" s="182"/>
      <c r="V401" s="182"/>
      <c r="W401" s="182"/>
      <c r="X401" s="182"/>
    </row>
    <row r="402" spans="16:24" ht="12.75">
      <c r="P402" s="182"/>
      <c r="Q402" s="182"/>
      <c r="R402" s="182"/>
      <c r="S402" s="182"/>
      <c r="T402" s="182"/>
      <c r="U402" s="182"/>
      <c r="V402" s="182"/>
      <c r="W402" s="182"/>
      <c r="X402" s="182"/>
    </row>
    <row r="403" spans="16:24" ht="12.75">
      <c r="P403" s="182"/>
      <c r="Q403" s="182"/>
      <c r="R403" s="182"/>
      <c r="S403" s="182"/>
      <c r="T403" s="182"/>
      <c r="U403" s="182"/>
      <c r="V403" s="182"/>
      <c r="W403" s="182"/>
      <c r="X403" s="182"/>
    </row>
    <row r="404" spans="16:24" ht="12.75">
      <c r="P404" s="182"/>
      <c r="Q404" s="182"/>
      <c r="R404" s="182"/>
      <c r="S404" s="182"/>
      <c r="T404" s="182"/>
      <c r="U404" s="182"/>
      <c r="V404" s="182"/>
      <c r="W404" s="182"/>
      <c r="X404" s="182"/>
    </row>
    <row r="405" spans="16:24" ht="12.75">
      <c r="P405" s="182"/>
      <c r="Q405" s="182"/>
      <c r="R405" s="182"/>
      <c r="S405" s="182"/>
      <c r="T405" s="182"/>
      <c r="U405" s="182"/>
      <c r="V405" s="182"/>
      <c r="W405" s="182"/>
      <c r="X405" s="182"/>
    </row>
    <row r="406" spans="16:24" ht="12.75">
      <c r="P406" s="182"/>
      <c r="Q406" s="182"/>
      <c r="R406" s="182"/>
      <c r="S406" s="182"/>
      <c r="T406" s="182"/>
      <c r="U406" s="182"/>
      <c r="V406" s="182"/>
      <c r="W406" s="182"/>
      <c r="X406" s="182"/>
    </row>
    <row r="407" spans="16:24" ht="12.75">
      <c r="P407" s="182"/>
      <c r="Q407" s="182"/>
      <c r="R407" s="182"/>
      <c r="S407" s="182"/>
      <c r="T407" s="182"/>
      <c r="U407" s="182"/>
      <c r="V407" s="182"/>
      <c r="W407" s="182"/>
      <c r="X407" s="182"/>
    </row>
    <row r="408" spans="16:24" ht="12.75">
      <c r="P408" s="182"/>
      <c r="Q408" s="182"/>
      <c r="R408" s="182"/>
      <c r="S408" s="182"/>
      <c r="T408" s="182"/>
      <c r="U408" s="182"/>
      <c r="V408" s="182"/>
      <c r="W408" s="182"/>
      <c r="X408" s="182"/>
    </row>
    <row r="409" spans="16:24" ht="12.75">
      <c r="P409" s="182"/>
      <c r="Q409" s="182"/>
      <c r="R409" s="182"/>
      <c r="S409" s="182"/>
      <c r="T409" s="182"/>
      <c r="U409" s="182"/>
      <c r="V409" s="182"/>
      <c r="W409" s="182"/>
      <c r="X409" s="182"/>
    </row>
    <row r="410" spans="16:24" ht="12.75">
      <c r="P410" s="182"/>
      <c r="Q410" s="182"/>
      <c r="R410" s="182"/>
      <c r="S410" s="182"/>
      <c r="T410" s="182"/>
      <c r="U410" s="182"/>
      <c r="V410" s="182"/>
      <c r="W410" s="182"/>
      <c r="X410" s="182"/>
    </row>
    <row r="411" spans="16:24" ht="12.75">
      <c r="P411" s="182"/>
      <c r="Q411" s="182"/>
      <c r="R411" s="182"/>
      <c r="S411" s="182"/>
      <c r="T411" s="182"/>
      <c r="U411" s="182"/>
      <c r="V411" s="182"/>
      <c r="W411" s="182"/>
      <c r="X411" s="182"/>
    </row>
    <row r="412" spans="16:24" ht="12.75">
      <c r="P412" s="182"/>
      <c r="Q412" s="182"/>
      <c r="R412" s="182"/>
      <c r="S412" s="182"/>
      <c r="T412" s="182"/>
      <c r="U412" s="182"/>
      <c r="V412" s="182"/>
      <c r="W412" s="182"/>
      <c r="X412" s="182"/>
    </row>
    <row r="413" spans="16:24" ht="12.75">
      <c r="P413" s="182"/>
      <c r="Q413" s="182"/>
      <c r="R413" s="182"/>
      <c r="S413" s="182"/>
      <c r="T413" s="182"/>
      <c r="U413" s="182"/>
      <c r="V413" s="182"/>
      <c r="W413" s="182"/>
      <c r="X413" s="182"/>
    </row>
    <row r="414" spans="16:24" ht="12.75">
      <c r="P414" s="182"/>
      <c r="Q414" s="182"/>
      <c r="R414" s="182"/>
      <c r="S414" s="182"/>
      <c r="T414" s="182"/>
      <c r="U414" s="182"/>
      <c r="V414" s="182"/>
      <c r="W414" s="182"/>
      <c r="X414" s="182"/>
    </row>
    <row r="415" spans="16:24" ht="12.75">
      <c r="P415" s="182"/>
      <c r="Q415" s="182"/>
      <c r="R415" s="182"/>
      <c r="S415" s="182"/>
      <c r="T415" s="182"/>
      <c r="U415" s="182"/>
      <c r="V415" s="182"/>
      <c r="W415" s="182"/>
      <c r="X415" s="182"/>
    </row>
    <row r="416" spans="16:24" ht="12.75">
      <c r="P416" s="182"/>
      <c r="Q416" s="182"/>
      <c r="R416" s="182"/>
      <c r="S416" s="182"/>
      <c r="T416" s="182"/>
      <c r="U416" s="182"/>
      <c r="V416" s="182"/>
      <c r="W416" s="182"/>
      <c r="X416" s="182"/>
    </row>
    <row r="417" spans="16:24" ht="12.75">
      <c r="P417" s="182"/>
      <c r="Q417" s="182"/>
      <c r="R417" s="182"/>
      <c r="S417" s="182"/>
      <c r="T417" s="182"/>
      <c r="U417" s="182"/>
      <c r="V417" s="182"/>
      <c r="W417" s="182"/>
      <c r="X417" s="182"/>
    </row>
    <row r="418" spans="16:24" ht="12.75">
      <c r="P418" s="182"/>
      <c r="Q418" s="182"/>
      <c r="R418" s="182"/>
      <c r="S418" s="182"/>
      <c r="T418" s="182"/>
      <c r="U418" s="182"/>
      <c r="V418" s="182"/>
      <c r="W418" s="182"/>
      <c r="X418" s="182"/>
    </row>
    <row r="419" spans="16:24" ht="12.75">
      <c r="P419" s="182"/>
      <c r="Q419" s="182"/>
      <c r="R419" s="182"/>
      <c r="S419" s="182"/>
      <c r="T419" s="182"/>
      <c r="U419" s="182"/>
      <c r="V419" s="182"/>
      <c r="W419" s="182"/>
      <c r="X419" s="182"/>
    </row>
    <row r="420" spans="16:24" ht="12.75">
      <c r="P420" s="182"/>
      <c r="Q420" s="182"/>
      <c r="R420" s="182"/>
      <c r="S420" s="182"/>
      <c r="T420" s="182"/>
      <c r="U420" s="182"/>
      <c r="V420" s="182"/>
      <c r="W420" s="182"/>
      <c r="X420" s="182"/>
    </row>
    <row r="421" spans="16:24" ht="12.75">
      <c r="P421" s="182"/>
      <c r="Q421" s="182"/>
      <c r="R421" s="182"/>
      <c r="S421" s="182"/>
      <c r="T421" s="182"/>
      <c r="U421" s="182"/>
      <c r="V421" s="182"/>
      <c r="W421" s="182"/>
      <c r="X421" s="182"/>
    </row>
    <row r="422" spans="16:24" ht="12.75">
      <c r="P422" s="182"/>
      <c r="Q422" s="182"/>
      <c r="R422" s="182"/>
      <c r="S422" s="182"/>
      <c r="T422" s="182"/>
      <c r="U422" s="182"/>
      <c r="V422" s="182"/>
      <c r="W422" s="182"/>
      <c r="X422" s="182"/>
    </row>
    <row r="423" spans="16:24" ht="12.75">
      <c r="P423" s="182"/>
      <c r="Q423" s="182"/>
      <c r="R423" s="182"/>
      <c r="S423" s="182"/>
      <c r="T423" s="182"/>
      <c r="U423" s="182"/>
      <c r="V423" s="182"/>
      <c r="W423" s="182"/>
      <c r="X423" s="182"/>
    </row>
    <row r="424" spans="16:24" ht="12.75">
      <c r="P424" s="182"/>
      <c r="Q424" s="182"/>
      <c r="R424" s="182"/>
      <c r="S424" s="182"/>
      <c r="T424" s="182"/>
      <c r="U424" s="182"/>
      <c r="V424" s="182"/>
      <c r="W424" s="182"/>
      <c r="X424" s="182"/>
    </row>
    <row r="425" spans="16:24" ht="12.75">
      <c r="P425" s="182"/>
      <c r="Q425" s="182"/>
      <c r="R425" s="182"/>
      <c r="S425" s="182"/>
      <c r="T425" s="182"/>
      <c r="U425" s="182"/>
      <c r="V425" s="182"/>
      <c r="W425" s="182"/>
      <c r="X425" s="182"/>
    </row>
    <row r="426" spans="16:24" ht="12.75">
      <c r="P426" s="182"/>
      <c r="Q426" s="182"/>
      <c r="R426" s="182"/>
      <c r="S426" s="182"/>
      <c r="T426" s="182"/>
      <c r="U426" s="182"/>
      <c r="V426" s="182"/>
      <c r="W426" s="182"/>
      <c r="X426" s="182"/>
    </row>
    <row r="427" spans="16:24" ht="12.75">
      <c r="P427" s="182"/>
      <c r="Q427" s="182"/>
      <c r="R427" s="182"/>
      <c r="S427" s="182"/>
      <c r="T427" s="182"/>
      <c r="U427" s="182"/>
      <c r="V427" s="182"/>
      <c r="W427" s="182"/>
      <c r="X427" s="182"/>
    </row>
    <row r="428" spans="16:24" ht="12.75">
      <c r="P428" s="182"/>
      <c r="Q428" s="182"/>
      <c r="R428" s="182"/>
      <c r="S428" s="182"/>
      <c r="T428" s="182"/>
      <c r="U428" s="182"/>
      <c r="V428" s="182"/>
      <c r="W428" s="182"/>
      <c r="X428" s="182"/>
    </row>
    <row r="429" spans="16:24" ht="12.75">
      <c r="P429" s="182"/>
      <c r="Q429" s="182"/>
      <c r="R429" s="182"/>
      <c r="S429" s="182"/>
      <c r="T429" s="182"/>
      <c r="U429" s="182"/>
      <c r="V429" s="182"/>
      <c r="W429" s="182"/>
      <c r="X429" s="182"/>
    </row>
    <row r="430" spans="16:24" ht="12.75">
      <c r="P430" s="182"/>
      <c r="Q430" s="182"/>
      <c r="R430" s="182"/>
      <c r="S430" s="182"/>
      <c r="T430" s="182"/>
      <c r="U430" s="182"/>
      <c r="V430" s="182"/>
      <c r="W430" s="182"/>
      <c r="X430" s="182"/>
    </row>
    <row r="431" spans="16:24" ht="12.75">
      <c r="P431" s="182"/>
      <c r="Q431" s="182"/>
      <c r="R431" s="182"/>
      <c r="S431" s="182"/>
      <c r="T431" s="182"/>
      <c r="U431" s="182"/>
      <c r="V431" s="182"/>
      <c r="W431" s="182"/>
      <c r="X431" s="182"/>
    </row>
    <row r="432" spans="16:24" ht="12.75">
      <c r="P432" s="182"/>
      <c r="Q432" s="182"/>
      <c r="R432" s="182"/>
      <c r="S432" s="182"/>
      <c r="T432" s="182"/>
      <c r="U432" s="182"/>
      <c r="V432" s="182"/>
      <c r="W432" s="182"/>
      <c r="X432" s="182"/>
    </row>
    <row r="433" spans="16:24" ht="12.75">
      <c r="P433" s="182"/>
      <c r="Q433" s="182"/>
      <c r="R433" s="182"/>
      <c r="S433" s="182"/>
      <c r="T433" s="182"/>
      <c r="U433" s="182"/>
      <c r="V433" s="182"/>
      <c r="W433" s="182"/>
      <c r="X433" s="182"/>
    </row>
    <row r="434" spans="16:24" ht="12.75">
      <c r="P434" s="182"/>
      <c r="Q434" s="182"/>
      <c r="R434" s="182"/>
      <c r="S434" s="182"/>
      <c r="T434" s="182"/>
      <c r="U434" s="182"/>
      <c r="V434" s="182"/>
      <c r="W434" s="182"/>
      <c r="X434" s="182"/>
    </row>
    <row r="435" spans="16:24" ht="12.75">
      <c r="P435" s="182"/>
      <c r="Q435" s="182"/>
      <c r="R435" s="182"/>
      <c r="S435" s="182"/>
      <c r="T435" s="182"/>
      <c r="U435" s="182"/>
      <c r="V435" s="182"/>
      <c r="W435" s="182"/>
      <c r="X435" s="182"/>
    </row>
    <row r="436" spans="16:24" ht="12.75">
      <c r="P436" s="182"/>
      <c r="Q436" s="182"/>
      <c r="R436" s="182"/>
      <c r="S436" s="182"/>
      <c r="T436" s="182"/>
      <c r="U436" s="182"/>
      <c r="V436" s="182"/>
      <c r="W436" s="182"/>
      <c r="X436" s="182"/>
    </row>
    <row r="437" spans="16:24" ht="12.75">
      <c r="P437" s="182"/>
      <c r="Q437" s="182"/>
      <c r="R437" s="182"/>
      <c r="S437" s="182"/>
      <c r="T437" s="182"/>
      <c r="U437" s="182"/>
      <c r="V437" s="182"/>
      <c r="W437" s="182"/>
      <c r="X437" s="182"/>
    </row>
    <row r="438" spans="16:24" ht="12.75">
      <c r="P438" s="182"/>
      <c r="Q438" s="182"/>
      <c r="R438" s="182"/>
      <c r="S438" s="182"/>
      <c r="T438" s="182"/>
      <c r="U438" s="182"/>
      <c r="V438" s="182"/>
      <c r="W438" s="182"/>
      <c r="X438" s="182"/>
    </row>
    <row r="439" spans="16:24" ht="12.75">
      <c r="P439" s="182"/>
      <c r="Q439" s="182"/>
      <c r="R439" s="182"/>
      <c r="S439" s="182"/>
      <c r="T439" s="182"/>
      <c r="U439" s="182"/>
      <c r="V439" s="182"/>
      <c r="W439" s="182"/>
      <c r="X439" s="182"/>
    </row>
    <row r="440" spans="16:24" ht="12.75">
      <c r="P440" s="182"/>
      <c r="Q440" s="182"/>
      <c r="R440" s="182"/>
      <c r="S440" s="182"/>
      <c r="T440" s="182"/>
      <c r="U440" s="182"/>
      <c r="V440" s="182"/>
      <c r="W440" s="182"/>
      <c r="X440" s="182"/>
    </row>
    <row r="441" spans="16:24" ht="12.75">
      <c r="P441" s="182"/>
      <c r="Q441" s="182"/>
      <c r="R441" s="182"/>
      <c r="S441" s="182"/>
      <c r="T441" s="182"/>
      <c r="U441" s="182"/>
      <c r="V441" s="182"/>
      <c r="W441" s="182"/>
      <c r="X441" s="182"/>
    </row>
    <row r="442" spans="16:24" ht="12.75">
      <c r="P442" s="182"/>
      <c r="Q442" s="182"/>
      <c r="R442" s="182"/>
      <c r="S442" s="182"/>
      <c r="T442" s="182"/>
      <c r="U442" s="182"/>
      <c r="V442" s="182"/>
      <c r="W442" s="182"/>
      <c r="X442" s="182"/>
    </row>
    <row r="443" spans="16:24" ht="12.75">
      <c r="P443" s="182"/>
      <c r="Q443" s="182"/>
      <c r="R443" s="182"/>
      <c r="S443" s="182"/>
      <c r="T443" s="182"/>
      <c r="U443" s="182"/>
      <c r="V443" s="182"/>
      <c r="W443" s="182"/>
      <c r="X443" s="182"/>
    </row>
    <row r="444" spans="16:24" ht="12.75">
      <c r="P444" s="182"/>
      <c r="Q444" s="182"/>
      <c r="R444" s="182"/>
      <c r="S444" s="182"/>
      <c r="T444" s="182"/>
      <c r="U444" s="182"/>
      <c r="V444" s="182"/>
      <c r="W444" s="182"/>
      <c r="X444" s="182"/>
    </row>
    <row r="445" spans="16:24" ht="12.75">
      <c r="P445" s="182"/>
      <c r="Q445" s="182"/>
      <c r="R445" s="182"/>
      <c r="S445" s="182"/>
      <c r="T445" s="182"/>
      <c r="U445" s="182"/>
      <c r="V445" s="182"/>
      <c r="W445" s="182"/>
      <c r="X445" s="182"/>
    </row>
    <row r="446" spans="16:24" ht="12.75">
      <c r="P446" s="182"/>
      <c r="Q446" s="182"/>
      <c r="R446" s="182"/>
      <c r="S446" s="182"/>
      <c r="T446" s="182"/>
      <c r="U446" s="182"/>
      <c r="V446" s="182"/>
      <c r="W446" s="182"/>
      <c r="X446" s="182"/>
    </row>
    <row r="447" spans="16:24" ht="12.75">
      <c r="P447" s="182"/>
      <c r="Q447" s="182"/>
      <c r="R447" s="182"/>
      <c r="S447" s="182"/>
      <c r="T447" s="182"/>
      <c r="U447" s="182"/>
      <c r="V447" s="182"/>
      <c r="W447" s="182"/>
      <c r="X447" s="182"/>
    </row>
    <row r="448" spans="16:24" ht="12.75">
      <c r="P448" s="182"/>
      <c r="Q448" s="182"/>
      <c r="R448" s="182"/>
      <c r="S448" s="182"/>
      <c r="T448" s="182"/>
      <c r="U448" s="182"/>
      <c r="V448" s="182"/>
      <c r="W448" s="182"/>
      <c r="X448" s="182"/>
    </row>
    <row r="449" spans="16:24" ht="12.75">
      <c r="P449" s="182"/>
      <c r="Q449" s="182"/>
      <c r="R449" s="182"/>
      <c r="S449" s="182"/>
      <c r="T449" s="182"/>
      <c r="U449" s="182"/>
      <c r="V449" s="182"/>
      <c r="W449" s="182"/>
      <c r="X449" s="182"/>
    </row>
    <row r="450" spans="16:24" ht="12.75">
      <c r="P450" s="182"/>
      <c r="Q450" s="182"/>
      <c r="R450" s="182"/>
      <c r="S450" s="182"/>
      <c r="T450" s="182"/>
      <c r="U450" s="182"/>
      <c r="V450" s="182"/>
      <c r="W450" s="182"/>
      <c r="X450" s="182"/>
    </row>
    <row r="451" spans="16:24" ht="12.75">
      <c r="P451" s="182"/>
      <c r="Q451" s="182"/>
      <c r="R451" s="182"/>
      <c r="S451" s="182"/>
      <c r="T451" s="182"/>
      <c r="U451" s="182"/>
      <c r="V451" s="182"/>
      <c r="W451" s="182"/>
      <c r="X451" s="182"/>
    </row>
    <row r="452" spans="16:24" ht="12.75">
      <c r="P452" s="182"/>
      <c r="Q452" s="182"/>
      <c r="R452" s="182"/>
      <c r="S452" s="182"/>
      <c r="T452" s="182"/>
      <c r="U452" s="182"/>
      <c r="V452" s="182"/>
      <c r="W452" s="182"/>
      <c r="X452" s="182"/>
    </row>
    <row r="453" spans="16:24" ht="12.75">
      <c r="P453" s="182"/>
      <c r="Q453" s="182"/>
      <c r="R453" s="182"/>
      <c r="S453" s="182"/>
      <c r="T453" s="182"/>
      <c r="U453" s="182"/>
      <c r="V453" s="182"/>
      <c r="W453" s="182"/>
      <c r="X453" s="182"/>
    </row>
    <row r="454" spans="16:24" ht="12.75">
      <c r="P454" s="182"/>
      <c r="Q454" s="182"/>
      <c r="R454" s="182"/>
      <c r="S454" s="182"/>
      <c r="T454" s="182"/>
      <c r="U454" s="182"/>
      <c r="V454" s="182"/>
      <c r="W454" s="182"/>
      <c r="X454" s="182"/>
    </row>
    <row r="455" spans="16:24" ht="12.75">
      <c r="P455" s="182"/>
      <c r="Q455" s="182"/>
      <c r="R455" s="182"/>
      <c r="S455" s="182"/>
      <c r="T455" s="182"/>
      <c r="U455" s="182"/>
      <c r="V455" s="182"/>
      <c r="W455" s="182"/>
      <c r="X455" s="182"/>
    </row>
    <row r="456" spans="16:24" ht="12.75">
      <c r="P456" s="182"/>
      <c r="Q456" s="182"/>
      <c r="R456" s="182"/>
      <c r="S456" s="182"/>
      <c r="T456" s="182"/>
      <c r="U456" s="182"/>
      <c r="V456" s="182"/>
      <c r="W456" s="182"/>
      <c r="X456" s="182"/>
    </row>
    <row r="457" spans="16:24" ht="12.75">
      <c r="P457" s="182"/>
      <c r="Q457" s="182"/>
      <c r="R457" s="182"/>
      <c r="S457" s="182"/>
      <c r="T457" s="182"/>
      <c r="U457" s="182"/>
      <c r="V457" s="182"/>
      <c r="W457" s="182"/>
      <c r="X457" s="182"/>
    </row>
    <row r="458" spans="16:24" ht="12.75">
      <c r="P458" s="182"/>
      <c r="Q458" s="182"/>
      <c r="R458" s="182"/>
      <c r="S458" s="182"/>
      <c r="T458" s="182"/>
      <c r="U458" s="182"/>
      <c r="V458" s="182"/>
      <c r="W458" s="182"/>
      <c r="X458" s="182"/>
    </row>
    <row r="459" spans="16:24" ht="12.75">
      <c r="P459" s="182"/>
      <c r="Q459" s="182"/>
      <c r="R459" s="182"/>
      <c r="S459" s="182"/>
      <c r="T459" s="182"/>
      <c r="U459" s="182"/>
      <c r="V459" s="182"/>
      <c r="W459" s="182"/>
      <c r="X459" s="182"/>
    </row>
    <row r="460" spans="16:24" ht="12.75">
      <c r="P460" s="182"/>
      <c r="Q460" s="182"/>
      <c r="R460" s="182"/>
      <c r="S460" s="182"/>
      <c r="T460" s="182"/>
      <c r="U460" s="182"/>
      <c r="V460" s="182"/>
      <c r="W460" s="182"/>
      <c r="X460" s="182"/>
    </row>
    <row r="461" spans="16:24" ht="12.75">
      <c r="P461" s="182"/>
      <c r="Q461" s="182"/>
      <c r="R461" s="182"/>
      <c r="S461" s="182"/>
      <c r="T461" s="182"/>
      <c r="U461" s="182"/>
      <c r="V461" s="182"/>
      <c r="W461" s="182"/>
      <c r="X461" s="182"/>
    </row>
    <row r="462" spans="16:24" ht="12.75">
      <c r="P462" s="182"/>
      <c r="Q462" s="182"/>
      <c r="R462" s="182"/>
      <c r="S462" s="182"/>
      <c r="T462" s="182"/>
      <c r="U462" s="182"/>
      <c r="V462" s="182"/>
      <c r="W462" s="182"/>
      <c r="X462" s="182"/>
    </row>
    <row r="463" spans="16:24" ht="12.75">
      <c r="P463" s="182"/>
      <c r="Q463" s="182"/>
      <c r="R463" s="182"/>
      <c r="S463" s="182"/>
      <c r="T463" s="182"/>
      <c r="U463" s="182"/>
      <c r="V463" s="182"/>
      <c r="W463" s="182"/>
      <c r="X463" s="182"/>
    </row>
    <row r="464" spans="16:24" ht="12.75">
      <c r="P464" s="182"/>
      <c r="Q464" s="182"/>
      <c r="R464" s="182"/>
      <c r="S464" s="182"/>
      <c r="T464" s="182"/>
      <c r="U464" s="182"/>
      <c r="V464" s="182"/>
      <c r="W464" s="182"/>
      <c r="X464" s="182"/>
    </row>
    <row r="465" spans="16:24" ht="12.75">
      <c r="P465" s="182"/>
      <c r="Q465" s="182"/>
      <c r="R465" s="182"/>
      <c r="S465" s="182"/>
      <c r="T465" s="182"/>
      <c r="U465" s="182"/>
      <c r="V465" s="182"/>
      <c r="W465" s="182"/>
      <c r="X465" s="182"/>
    </row>
    <row r="466" spans="16:24" ht="12.75">
      <c r="P466" s="182"/>
      <c r="Q466" s="182"/>
      <c r="R466" s="182"/>
      <c r="S466" s="182"/>
      <c r="T466" s="182"/>
      <c r="U466" s="182"/>
      <c r="V466" s="182"/>
      <c r="W466" s="182"/>
      <c r="X466" s="182"/>
    </row>
    <row r="467" spans="16:24" ht="12.75">
      <c r="P467" s="182"/>
      <c r="Q467" s="182"/>
      <c r="R467" s="182"/>
      <c r="S467" s="182"/>
      <c r="T467" s="182"/>
      <c r="U467" s="182"/>
      <c r="V467" s="182"/>
      <c r="W467" s="182"/>
      <c r="X467" s="182"/>
    </row>
    <row r="468" spans="16:24" ht="12.75">
      <c r="P468" s="182"/>
      <c r="Q468" s="182"/>
      <c r="R468" s="182"/>
      <c r="S468" s="182"/>
      <c r="T468" s="182"/>
      <c r="U468" s="182"/>
      <c r="V468" s="182"/>
      <c r="W468" s="182"/>
      <c r="X468" s="182"/>
    </row>
    <row r="469" spans="16:24" ht="12.75">
      <c r="P469" s="182"/>
      <c r="Q469" s="182"/>
      <c r="R469" s="182"/>
      <c r="S469" s="182"/>
      <c r="T469" s="182"/>
      <c r="U469" s="182"/>
      <c r="V469" s="182"/>
      <c r="W469" s="182"/>
      <c r="X469" s="182"/>
    </row>
    <row r="470" spans="16:24" ht="12.75">
      <c r="P470" s="182"/>
      <c r="Q470" s="182"/>
      <c r="R470" s="182"/>
      <c r="S470" s="182"/>
      <c r="T470" s="182"/>
      <c r="U470" s="182"/>
      <c r="V470" s="182"/>
      <c r="W470" s="182"/>
      <c r="X470" s="182"/>
    </row>
    <row r="471" spans="16:24" ht="12.75">
      <c r="P471" s="182"/>
      <c r="Q471" s="182"/>
      <c r="R471" s="182"/>
      <c r="S471" s="182"/>
      <c r="T471" s="182"/>
      <c r="U471" s="182"/>
      <c r="V471" s="182"/>
      <c r="W471" s="182"/>
      <c r="X471" s="182"/>
    </row>
    <row r="472" spans="16:24" ht="12.75">
      <c r="P472" s="182"/>
      <c r="Q472" s="182"/>
      <c r="R472" s="182"/>
      <c r="S472" s="182"/>
      <c r="T472" s="182"/>
      <c r="U472" s="182"/>
      <c r="V472" s="182"/>
      <c r="W472" s="182"/>
      <c r="X472" s="182"/>
    </row>
    <row r="473" spans="16:24" ht="12.75">
      <c r="P473" s="182"/>
      <c r="Q473" s="182"/>
      <c r="R473" s="182"/>
      <c r="S473" s="182"/>
      <c r="T473" s="182"/>
      <c r="U473" s="182"/>
      <c r="V473" s="182"/>
      <c r="W473" s="182"/>
      <c r="X473" s="182"/>
    </row>
    <row r="474" spans="16:24" ht="12.75">
      <c r="P474" s="182"/>
      <c r="Q474" s="182"/>
      <c r="R474" s="182"/>
      <c r="S474" s="182"/>
      <c r="T474" s="182"/>
      <c r="U474" s="182"/>
      <c r="V474" s="182"/>
      <c r="W474" s="182"/>
      <c r="X474" s="182"/>
    </row>
    <row r="475" spans="16:24" ht="12.75">
      <c r="P475" s="182"/>
      <c r="Q475" s="182"/>
      <c r="R475" s="182"/>
      <c r="S475" s="182"/>
      <c r="T475" s="182"/>
      <c r="U475" s="182"/>
      <c r="V475" s="182"/>
      <c r="W475" s="182"/>
      <c r="X475" s="182"/>
    </row>
    <row r="476" spans="16:24" ht="12.75">
      <c r="P476" s="182"/>
      <c r="Q476" s="182"/>
      <c r="R476" s="182"/>
      <c r="S476" s="182"/>
      <c r="T476" s="182"/>
      <c r="U476" s="182"/>
      <c r="V476" s="182"/>
      <c r="W476" s="182"/>
      <c r="X476" s="182"/>
    </row>
    <row r="477" spans="16:24" ht="12.75">
      <c r="P477" s="182"/>
      <c r="Q477" s="182"/>
      <c r="R477" s="182"/>
      <c r="S477" s="182"/>
      <c r="T477" s="182"/>
      <c r="U477" s="182"/>
      <c r="V477" s="182"/>
      <c r="W477" s="182"/>
      <c r="X477" s="182"/>
    </row>
    <row r="478" spans="16:24" ht="12.75">
      <c r="P478" s="182"/>
      <c r="Q478" s="182"/>
      <c r="R478" s="182"/>
      <c r="S478" s="182"/>
      <c r="T478" s="182"/>
      <c r="U478" s="182"/>
      <c r="V478" s="182"/>
      <c r="W478" s="182"/>
      <c r="X478" s="182"/>
    </row>
    <row r="479" spans="16:24" ht="12.75">
      <c r="P479" s="182"/>
      <c r="Q479" s="182"/>
      <c r="R479" s="182"/>
      <c r="S479" s="182"/>
      <c r="T479" s="182"/>
      <c r="U479" s="182"/>
      <c r="V479" s="182"/>
      <c r="W479" s="182"/>
      <c r="X479" s="182"/>
    </row>
    <row r="480" spans="16:24" ht="12.75">
      <c r="P480" s="182"/>
      <c r="Q480" s="182"/>
      <c r="R480" s="182"/>
      <c r="S480" s="182"/>
      <c r="T480" s="182"/>
      <c r="U480" s="182"/>
      <c r="V480" s="182"/>
      <c r="W480" s="182"/>
      <c r="X480" s="182"/>
    </row>
    <row r="481" spans="16:24" ht="12.75">
      <c r="P481" s="182"/>
      <c r="Q481" s="182"/>
      <c r="R481" s="182"/>
      <c r="S481" s="182"/>
      <c r="T481" s="182"/>
      <c r="U481" s="182"/>
      <c r="V481" s="182"/>
      <c r="W481" s="182"/>
      <c r="X481" s="182"/>
    </row>
    <row r="482" spans="16:24" ht="12.75">
      <c r="P482" s="182"/>
      <c r="Q482" s="182"/>
      <c r="R482" s="182"/>
      <c r="S482" s="182"/>
      <c r="T482" s="182"/>
      <c r="U482" s="182"/>
      <c r="V482" s="182"/>
      <c r="W482" s="182"/>
      <c r="X482" s="182"/>
    </row>
    <row r="483" spans="16:24" ht="12.75">
      <c r="P483" s="182"/>
      <c r="Q483" s="182"/>
      <c r="R483" s="182"/>
      <c r="S483" s="182"/>
      <c r="T483" s="182"/>
      <c r="U483" s="182"/>
      <c r="V483" s="182"/>
      <c r="W483" s="182"/>
      <c r="X483" s="182"/>
    </row>
    <row r="484" spans="16:24" ht="12.75">
      <c r="P484" s="182"/>
      <c r="Q484" s="182"/>
      <c r="R484" s="182"/>
      <c r="S484" s="182"/>
      <c r="T484" s="182"/>
      <c r="U484" s="182"/>
      <c r="V484" s="182"/>
      <c r="W484" s="182"/>
      <c r="X484" s="182"/>
    </row>
    <row r="485" spans="16:24" ht="12.75">
      <c r="P485" s="182"/>
      <c r="Q485" s="182"/>
      <c r="R485" s="182"/>
      <c r="S485" s="182"/>
      <c r="T485" s="182"/>
      <c r="U485" s="182"/>
      <c r="V485" s="182"/>
      <c r="W485" s="182"/>
      <c r="X485" s="182"/>
    </row>
    <row r="486" spans="16:24" ht="12.75">
      <c r="P486" s="182"/>
      <c r="Q486" s="182"/>
      <c r="R486" s="182"/>
      <c r="S486" s="182"/>
      <c r="T486" s="182"/>
      <c r="U486" s="182"/>
      <c r="V486" s="182"/>
      <c r="W486" s="182"/>
      <c r="X486" s="182"/>
    </row>
    <row r="487" spans="16:24" ht="12.75">
      <c r="P487" s="182"/>
      <c r="Q487" s="182"/>
      <c r="R487" s="182"/>
      <c r="S487" s="182"/>
      <c r="T487" s="182"/>
      <c r="U487" s="182"/>
      <c r="V487" s="182"/>
      <c r="W487" s="182"/>
      <c r="X487" s="182"/>
    </row>
    <row r="488" spans="16:24" ht="12.75">
      <c r="P488" s="182"/>
      <c r="Q488" s="182"/>
      <c r="R488" s="182"/>
      <c r="S488" s="182"/>
      <c r="T488" s="182"/>
      <c r="U488" s="182"/>
      <c r="V488" s="182"/>
      <c r="W488" s="182"/>
      <c r="X488" s="182"/>
    </row>
    <row r="489" spans="16:24" ht="12.75">
      <c r="P489" s="182"/>
      <c r="Q489" s="182"/>
      <c r="R489" s="182"/>
      <c r="S489" s="182"/>
      <c r="T489" s="182"/>
      <c r="U489" s="182"/>
      <c r="V489" s="182"/>
      <c r="W489" s="182"/>
      <c r="X489" s="182"/>
    </row>
    <row r="490" spans="16:24" ht="12.75">
      <c r="P490" s="182"/>
      <c r="Q490" s="182"/>
      <c r="R490" s="182"/>
      <c r="S490" s="182"/>
      <c r="T490" s="182"/>
      <c r="U490" s="182"/>
      <c r="V490" s="182"/>
      <c r="W490" s="182"/>
      <c r="X490" s="182"/>
    </row>
    <row r="491" spans="16:24" ht="12.75">
      <c r="P491" s="182"/>
      <c r="Q491" s="182"/>
      <c r="R491" s="182"/>
      <c r="S491" s="182"/>
      <c r="T491" s="182"/>
      <c r="U491" s="182"/>
      <c r="V491" s="182"/>
      <c r="W491" s="182"/>
      <c r="X491" s="182"/>
    </row>
    <row r="492" spans="16:24" ht="12.75">
      <c r="P492" s="182"/>
      <c r="Q492" s="182"/>
      <c r="R492" s="182"/>
      <c r="S492" s="182"/>
      <c r="T492" s="182"/>
      <c r="U492" s="182"/>
      <c r="V492" s="182"/>
      <c r="W492" s="182"/>
      <c r="X492" s="182"/>
    </row>
    <row r="493" spans="16:24" ht="12.75">
      <c r="P493" s="182"/>
      <c r="Q493" s="182"/>
      <c r="R493" s="182"/>
      <c r="S493" s="182"/>
      <c r="T493" s="182"/>
      <c r="U493" s="182"/>
      <c r="V493" s="182"/>
      <c r="W493" s="182"/>
      <c r="X493" s="182"/>
    </row>
    <row r="494" spans="16:24" ht="12.75">
      <c r="P494" s="182"/>
      <c r="Q494" s="182"/>
      <c r="R494" s="182"/>
      <c r="S494" s="182"/>
      <c r="T494" s="182"/>
      <c r="U494" s="182"/>
      <c r="V494" s="182"/>
      <c r="W494" s="182"/>
      <c r="X494" s="182"/>
    </row>
    <row r="495" spans="16:24" ht="12.75">
      <c r="P495" s="182"/>
      <c r="Q495" s="182"/>
      <c r="R495" s="182"/>
      <c r="S495" s="182"/>
      <c r="T495" s="182"/>
      <c r="U495" s="182"/>
      <c r="V495" s="182"/>
      <c r="W495" s="182"/>
      <c r="X495" s="182"/>
    </row>
    <row r="496" spans="16:24" ht="12.75">
      <c r="P496" s="182"/>
      <c r="Q496" s="182"/>
      <c r="R496" s="182"/>
      <c r="S496" s="182"/>
      <c r="T496" s="182"/>
      <c r="U496" s="182"/>
      <c r="V496" s="182"/>
      <c r="W496" s="182"/>
      <c r="X496" s="182"/>
    </row>
    <row r="497" spans="16:24" ht="12.75">
      <c r="P497" s="182"/>
      <c r="Q497" s="182"/>
      <c r="R497" s="182"/>
      <c r="S497" s="182"/>
      <c r="T497" s="182"/>
      <c r="U497" s="182"/>
      <c r="V497" s="182"/>
      <c r="W497" s="182"/>
      <c r="X497" s="182"/>
    </row>
    <row r="498" spans="16:24" ht="12.75">
      <c r="P498" s="182"/>
      <c r="Q498" s="182"/>
      <c r="R498" s="182"/>
      <c r="S498" s="182"/>
      <c r="T498" s="182"/>
      <c r="U498" s="182"/>
      <c r="V498" s="182"/>
      <c r="W498" s="182"/>
      <c r="X498" s="182"/>
    </row>
    <row r="499" spans="16:24" ht="12.75">
      <c r="P499" s="182"/>
      <c r="Q499" s="182"/>
      <c r="R499" s="182"/>
      <c r="S499" s="182"/>
      <c r="T499" s="182"/>
      <c r="U499" s="182"/>
      <c r="V499" s="182"/>
      <c r="W499" s="182"/>
      <c r="X499" s="182"/>
    </row>
    <row r="500" spans="16:24" ht="12.75">
      <c r="P500" s="182"/>
      <c r="Q500" s="182"/>
      <c r="R500" s="182"/>
      <c r="S500" s="182"/>
      <c r="T500" s="182"/>
      <c r="U500" s="182"/>
      <c r="V500" s="182"/>
      <c r="W500" s="182"/>
      <c r="X500" s="182"/>
    </row>
    <row r="501" spans="16:24" ht="12.75">
      <c r="P501" s="182"/>
      <c r="Q501" s="182"/>
      <c r="R501" s="182"/>
      <c r="S501" s="182"/>
      <c r="T501" s="182"/>
      <c r="U501" s="182"/>
      <c r="V501" s="182"/>
      <c r="W501" s="182"/>
      <c r="X501" s="182"/>
    </row>
    <row r="502" spans="16:24" ht="12.75">
      <c r="P502" s="182"/>
      <c r="Q502" s="182"/>
      <c r="R502" s="182"/>
      <c r="S502" s="182"/>
      <c r="T502" s="182"/>
      <c r="U502" s="182"/>
      <c r="V502" s="182"/>
      <c r="W502" s="182"/>
      <c r="X502" s="182"/>
    </row>
    <row r="503" spans="16:24" ht="12.75">
      <c r="P503" s="182"/>
      <c r="Q503" s="182"/>
      <c r="R503" s="182"/>
      <c r="S503" s="182"/>
      <c r="T503" s="182"/>
      <c r="U503" s="182"/>
      <c r="V503" s="182"/>
      <c r="W503" s="182"/>
      <c r="X503" s="182"/>
    </row>
    <row r="504" spans="16:24" ht="12.75">
      <c r="P504" s="182"/>
      <c r="Q504" s="182"/>
      <c r="R504" s="182"/>
      <c r="S504" s="182"/>
      <c r="T504" s="182"/>
      <c r="U504" s="182"/>
      <c r="V504" s="182"/>
      <c r="W504" s="182"/>
      <c r="X504" s="182"/>
    </row>
    <row r="505" spans="16:24" ht="12.75">
      <c r="P505" s="182"/>
      <c r="Q505" s="182"/>
      <c r="R505" s="182"/>
      <c r="S505" s="182"/>
      <c r="T505" s="182"/>
      <c r="U505" s="182"/>
      <c r="V505" s="182"/>
      <c r="W505" s="182"/>
      <c r="X505" s="182"/>
    </row>
    <row r="506" spans="16:24" ht="12.75">
      <c r="P506" s="182"/>
      <c r="Q506" s="182"/>
      <c r="R506" s="182"/>
      <c r="S506" s="182"/>
      <c r="T506" s="182"/>
      <c r="U506" s="182"/>
      <c r="V506" s="182"/>
      <c r="W506" s="182"/>
      <c r="X506" s="182"/>
    </row>
    <row r="507" spans="16:24" ht="12.75">
      <c r="P507" s="182"/>
      <c r="Q507" s="182"/>
      <c r="R507" s="182"/>
      <c r="S507" s="182"/>
      <c r="T507" s="182"/>
      <c r="U507" s="182"/>
      <c r="V507" s="182"/>
      <c r="W507" s="182"/>
      <c r="X507" s="182"/>
    </row>
    <row r="508" spans="16:24" ht="12.75">
      <c r="P508" s="182"/>
      <c r="Q508" s="182"/>
      <c r="R508" s="182"/>
      <c r="S508" s="182"/>
      <c r="T508" s="182"/>
      <c r="U508" s="182"/>
      <c r="V508" s="182"/>
      <c r="W508" s="182"/>
      <c r="X508" s="182"/>
    </row>
    <row r="509" spans="16:24" ht="12.75">
      <c r="P509" s="182"/>
      <c r="Q509" s="182"/>
      <c r="R509" s="182"/>
      <c r="S509" s="182"/>
      <c r="T509" s="182"/>
      <c r="U509" s="182"/>
      <c r="V509" s="182"/>
      <c r="W509" s="182"/>
      <c r="X509" s="182"/>
    </row>
    <row r="510" spans="16:24" ht="12.75">
      <c r="P510" s="182"/>
      <c r="Q510" s="182"/>
      <c r="R510" s="182"/>
      <c r="S510" s="182"/>
      <c r="T510" s="182"/>
      <c r="U510" s="182"/>
      <c r="V510" s="182"/>
      <c r="W510" s="182"/>
      <c r="X510" s="182"/>
    </row>
    <row r="511" spans="16:24" ht="12.75">
      <c r="P511" s="182"/>
      <c r="Q511" s="182"/>
      <c r="R511" s="182"/>
      <c r="S511" s="182"/>
      <c r="T511" s="182"/>
      <c r="U511" s="182"/>
      <c r="V511" s="182"/>
      <c r="W511" s="182"/>
      <c r="X511" s="182"/>
    </row>
    <row r="512" spans="16:24" ht="12.75">
      <c r="P512" s="182"/>
      <c r="Q512" s="182"/>
      <c r="R512" s="182"/>
      <c r="S512" s="182"/>
      <c r="T512" s="182"/>
      <c r="U512" s="182"/>
      <c r="V512" s="182"/>
      <c r="W512" s="182"/>
      <c r="X512" s="182"/>
    </row>
    <row r="513" spans="16:24" ht="12.75">
      <c r="P513" s="182"/>
      <c r="Q513" s="182"/>
      <c r="R513" s="182"/>
      <c r="S513" s="182"/>
      <c r="T513" s="182"/>
      <c r="U513" s="182"/>
      <c r="V513" s="182"/>
      <c r="W513" s="182"/>
      <c r="X513" s="182"/>
    </row>
    <row r="514" spans="16:24" ht="12.75">
      <c r="P514" s="182"/>
      <c r="Q514" s="182"/>
      <c r="R514" s="182"/>
      <c r="S514" s="182"/>
      <c r="T514" s="182"/>
      <c r="U514" s="182"/>
      <c r="V514" s="182"/>
      <c r="W514" s="182"/>
      <c r="X514" s="182"/>
    </row>
    <row r="515" spans="16:24" ht="12.75">
      <c r="P515" s="182"/>
      <c r="Q515" s="182"/>
      <c r="R515" s="182"/>
      <c r="S515" s="182"/>
      <c r="T515" s="182"/>
      <c r="U515" s="182"/>
      <c r="V515" s="182"/>
      <c r="W515" s="182"/>
      <c r="X515" s="182"/>
    </row>
    <row r="516" spans="16:24" ht="12.75">
      <c r="P516" s="182"/>
      <c r="Q516" s="182"/>
      <c r="R516" s="182"/>
      <c r="S516" s="182"/>
      <c r="T516" s="182"/>
      <c r="U516" s="182"/>
      <c r="V516" s="182"/>
      <c r="W516" s="182"/>
      <c r="X516" s="182"/>
    </row>
    <row r="517" spans="16:24" ht="12.75">
      <c r="P517" s="182"/>
      <c r="Q517" s="182"/>
      <c r="R517" s="182"/>
      <c r="S517" s="182"/>
      <c r="T517" s="182"/>
      <c r="U517" s="182"/>
      <c r="V517" s="182"/>
      <c r="W517" s="182"/>
      <c r="X517" s="182"/>
    </row>
    <row r="518" spans="16:24" ht="12.75">
      <c r="P518" s="182"/>
      <c r="Q518" s="182"/>
      <c r="R518" s="182"/>
      <c r="S518" s="182"/>
      <c r="T518" s="182"/>
      <c r="U518" s="182"/>
      <c r="V518" s="182"/>
      <c r="W518" s="182"/>
      <c r="X518" s="182"/>
    </row>
    <row r="519" spans="16:24" ht="12.75">
      <c r="P519" s="182"/>
      <c r="Q519" s="182"/>
      <c r="R519" s="182"/>
      <c r="S519" s="182"/>
      <c r="T519" s="182"/>
      <c r="U519" s="182"/>
      <c r="V519" s="182"/>
      <c r="W519" s="182"/>
      <c r="X519" s="182"/>
    </row>
    <row r="520" spans="16:24" ht="12.75">
      <c r="P520" s="182"/>
      <c r="Q520" s="182"/>
      <c r="R520" s="182"/>
      <c r="S520" s="182"/>
      <c r="T520" s="182"/>
      <c r="U520" s="182"/>
      <c r="V520" s="182"/>
      <c r="W520" s="182"/>
      <c r="X520" s="182"/>
    </row>
    <row r="521" spans="16:24" ht="12.75">
      <c r="P521" s="182"/>
      <c r="Q521" s="182"/>
      <c r="R521" s="182"/>
      <c r="S521" s="182"/>
      <c r="T521" s="182"/>
      <c r="U521" s="182"/>
      <c r="V521" s="182"/>
      <c r="W521" s="182"/>
      <c r="X521" s="182"/>
    </row>
    <row r="522" spans="16:24" ht="12.75">
      <c r="P522" s="182"/>
      <c r="Q522" s="182"/>
      <c r="R522" s="182"/>
      <c r="S522" s="182"/>
      <c r="T522" s="182"/>
      <c r="U522" s="182"/>
      <c r="V522" s="182"/>
      <c r="W522" s="182"/>
      <c r="X522" s="182"/>
    </row>
    <row r="523" spans="16:24" ht="12.75">
      <c r="P523" s="182"/>
      <c r="Q523" s="182"/>
      <c r="R523" s="182"/>
      <c r="S523" s="182"/>
      <c r="T523" s="182"/>
      <c r="U523" s="182"/>
      <c r="V523" s="182"/>
      <c r="W523" s="182"/>
      <c r="X523" s="182"/>
    </row>
    <row r="524" spans="16:24" ht="12.75">
      <c r="P524" s="182"/>
      <c r="Q524" s="182"/>
      <c r="R524" s="182"/>
      <c r="S524" s="182"/>
      <c r="T524" s="182"/>
      <c r="U524" s="182"/>
      <c r="V524" s="182"/>
      <c r="W524" s="182"/>
      <c r="X524" s="182"/>
    </row>
    <row r="525" spans="16:24" ht="12.75">
      <c r="P525" s="182"/>
      <c r="Q525" s="182"/>
      <c r="R525" s="182"/>
      <c r="S525" s="182"/>
      <c r="T525" s="182"/>
      <c r="U525" s="182"/>
      <c r="V525" s="182"/>
      <c r="W525" s="182"/>
      <c r="X525" s="182"/>
    </row>
    <row r="526" spans="16:24" ht="12.75">
      <c r="P526" s="182"/>
      <c r="Q526" s="182"/>
      <c r="R526" s="182"/>
      <c r="S526" s="182"/>
      <c r="T526" s="182"/>
      <c r="U526" s="182"/>
      <c r="V526" s="182"/>
      <c r="W526" s="182"/>
      <c r="X526" s="182"/>
    </row>
    <row r="527" spans="16:24" ht="12.75">
      <c r="P527" s="182"/>
      <c r="Q527" s="182"/>
      <c r="R527" s="182"/>
      <c r="S527" s="182"/>
      <c r="T527" s="182"/>
      <c r="U527" s="182"/>
      <c r="V527" s="182"/>
      <c r="W527" s="182"/>
      <c r="X527" s="182"/>
    </row>
    <row r="528" spans="16:24" ht="12.75">
      <c r="P528" s="182"/>
      <c r="Q528" s="182"/>
      <c r="R528" s="182"/>
      <c r="S528" s="182"/>
      <c r="T528" s="182"/>
      <c r="U528" s="182"/>
      <c r="V528" s="182"/>
      <c r="W528" s="182"/>
      <c r="X528" s="182"/>
    </row>
    <row r="529" spans="16:24" ht="12.75">
      <c r="P529" s="182"/>
      <c r="Q529" s="182"/>
      <c r="R529" s="182"/>
      <c r="S529" s="182"/>
      <c r="T529" s="182"/>
      <c r="U529" s="182"/>
      <c r="V529" s="182"/>
      <c r="W529" s="182"/>
      <c r="X529" s="182"/>
    </row>
    <row r="530" spans="16:24" ht="12.75">
      <c r="P530" s="182"/>
      <c r="Q530" s="182"/>
      <c r="R530" s="182"/>
      <c r="S530" s="182"/>
      <c r="T530" s="182"/>
      <c r="U530" s="182"/>
      <c r="V530" s="182"/>
      <c r="W530" s="182"/>
      <c r="X530" s="182"/>
    </row>
    <row r="531" spans="16:24" ht="12.75">
      <c r="P531" s="182"/>
      <c r="Q531" s="182"/>
      <c r="R531" s="182"/>
      <c r="S531" s="182"/>
      <c r="T531" s="182"/>
      <c r="U531" s="182"/>
      <c r="V531" s="182"/>
      <c r="W531" s="182"/>
      <c r="X531" s="182"/>
    </row>
    <row r="532" spans="16:24" ht="12.75">
      <c r="P532" s="182"/>
      <c r="Q532" s="182"/>
      <c r="R532" s="182"/>
      <c r="S532" s="182"/>
      <c r="T532" s="182"/>
      <c r="U532" s="182"/>
      <c r="V532" s="182"/>
      <c r="W532" s="182"/>
      <c r="X532" s="182"/>
    </row>
    <row r="533" spans="16:24" ht="12.75">
      <c r="P533" s="182"/>
      <c r="Q533" s="182"/>
      <c r="R533" s="182"/>
      <c r="S533" s="182"/>
      <c r="T533" s="182"/>
      <c r="U533" s="182"/>
      <c r="V533" s="182"/>
      <c r="W533" s="182"/>
      <c r="X533" s="182"/>
    </row>
    <row r="534" spans="16:24" ht="12.75">
      <c r="P534" s="182"/>
      <c r="Q534" s="182"/>
      <c r="R534" s="182"/>
      <c r="S534" s="182"/>
      <c r="T534" s="182"/>
      <c r="U534" s="182"/>
      <c r="V534" s="182"/>
      <c r="W534" s="182"/>
      <c r="X534" s="182"/>
    </row>
    <row r="535" spans="16:24" ht="12.75">
      <c r="P535" s="182"/>
      <c r="Q535" s="182"/>
      <c r="R535" s="182"/>
      <c r="S535" s="182"/>
      <c r="T535" s="182"/>
      <c r="U535" s="182"/>
      <c r="V535" s="182"/>
      <c r="W535" s="182"/>
      <c r="X535" s="182"/>
    </row>
    <row r="536" spans="16:24" ht="12.75">
      <c r="P536" s="182"/>
      <c r="Q536" s="182"/>
      <c r="R536" s="182"/>
      <c r="S536" s="182"/>
      <c r="T536" s="182"/>
      <c r="U536" s="182"/>
      <c r="V536" s="182"/>
      <c r="W536" s="182"/>
      <c r="X536" s="182"/>
    </row>
    <row r="537" spans="16:24" ht="12.75">
      <c r="P537" s="182"/>
      <c r="Q537" s="182"/>
      <c r="R537" s="182"/>
      <c r="S537" s="182"/>
      <c r="T537" s="182"/>
      <c r="U537" s="182"/>
      <c r="V537" s="182"/>
      <c r="W537" s="182"/>
      <c r="X537" s="182"/>
    </row>
    <row r="538" spans="16:24" ht="12.75">
      <c r="P538" s="182"/>
      <c r="Q538" s="182"/>
      <c r="R538" s="182"/>
      <c r="S538" s="182"/>
      <c r="T538" s="182"/>
      <c r="U538" s="182"/>
      <c r="V538" s="182"/>
      <c r="W538" s="182"/>
      <c r="X538" s="182"/>
    </row>
    <row r="539" spans="16:24" ht="12.75">
      <c r="P539" s="182"/>
      <c r="Q539" s="182"/>
      <c r="R539" s="182"/>
      <c r="S539" s="182"/>
      <c r="T539" s="182"/>
      <c r="U539" s="182"/>
      <c r="V539" s="182"/>
      <c r="W539" s="182"/>
      <c r="X539" s="182"/>
    </row>
    <row r="540" spans="16:24" ht="12.75">
      <c r="P540" s="182"/>
      <c r="Q540" s="182"/>
      <c r="R540" s="182"/>
      <c r="S540" s="182"/>
      <c r="T540" s="182"/>
      <c r="U540" s="182"/>
      <c r="V540" s="182"/>
      <c r="W540" s="182"/>
      <c r="X540" s="182"/>
    </row>
    <row r="541" spans="16:24" ht="12.75">
      <c r="P541" s="182"/>
      <c r="Q541" s="182"/>
      <c r="R541" s="182"/>
      <c r="S541" s="182"/>
      <c r="T541" s="182"/>
      <c r="U541" s="182"/>
      <c r="V541" s="182"/>
      <c r="W541" s="182"/>
      <c r="X541" s="182"/>
    </row>
    <row r="542" spans="16:24" ht="12.75">
      <c r="P542" s="182"/>
      <c r="Q542" s="182"/>
      <c r="R542" s="182"/>
      <c r="S542" s="182"/>
      <c r="T542" s="182"/>
      <c r="U542" s="182"/>
      <c r="V542" s="182"/>
      <c r="W542" s="182"/>
      <c r="X542" s="182"/>
    </row>
    <row r="543" spans="16:24" ht="12.75">
      <c r="P543" s="182"/>
      <c r="Q543" s="182"/>
      <c r="R543" s="182"/>
      <c r="S543" s="182"/>
      <c r="T543" s="182"/>
      <c r="U543" s="182"/>
      <c r="V543" s="182"/>
      <c r="W543" s="182"/>
      <c r="X543" s="182"/>
    </row>
    <row r="544" spans="16:24" ht="12.75">
      <c r="P544" s="182"/>
      <c r="Q544" s="182"/>
      <c r="R544" s="182"/>
      <c r="S544" s="182"/>
      <c r="T544" s="182"/>
      <c r="U544" s="182"/>
      <c r="V544" s="182"/>
      <c r="W544" s="182"/>
      <c r="X544" s="182"/>
    </row>
    <row r="545" spans="16:24" ht="12.75">
      <c r="P545" s="182"/>
      <c r="Q545" s="182"/>
      <c r="R545" s="182"/>
      <c r="S545" s="182"/>
      <c r="T545" s="182"/>
      <c r="U545" s="182"/>
      <c r="V545" s="182"/>
      <c r="W545" s="182"/>
      <c r="X545" s="182"/>
    </row>
    <row r="546" spans="16:24" ht="12.75">
      <c r="P546" s="182"/>
      <c r="Q546" s="182"/>
      <c r="R546" s="182"/>
      <c r="S546" s="182"/>
      <c r="T546" s="182"/>
      <c r="U546" s="182"/>
      <c r="V546" s="182"/>
      <c r="W546" s="182"/>
      <c r="X546" s="182"/>
    </row>
    <row r="547" spans="16:24" ht="12.75">
      <c r="P547" s="182"/>
      <c r="Q547" s="182"/>
      <c r="R547" s="182"/>
      <c r="S547" s="182"/>
      <c r="T547" s="182"/>
      <c r="U547" s="182"/>
      <c r="V547" s="182"/>
      <c r="W547" s="182"/>
      <c r="X547" s="182"/>
    </row>
    <row r="548" spans="16:24" ht="12.75">
      <c r="P548" s="182"/>
      <c r="Q548" s="182"/>
      <c r="R548" s="182"/>
      <c r="S548" s="182"/>
      <c r="T548" s="182"/>
      <c r="U548" s="182"/>
      <c r="V548" s="182"/>
      <c r="W548" s="182"/>
      <c r="X548" s="182"/>
    </row>
    <row r="549" spans="16:24" ht="12.75">
      <c r="P549" s="182"/>
      <c r="Q549" s="182"/>
      <c r="R549" s="182"/>
      <c r="S549" s="182"/>
      <c r="T549" s="182"/>
      <c r="U549" s="182"/>
      <c r="V549" s="182"/>
      <c r="W549" s="182"/>
      <c r="X549" s="182"/>
    </row>
    <row r="550" spans="16:24" ht="12.75">
      <c r="P550" s="182"/>
      <c r="Q550" s="182"/>
      <c r="R550" s="182"/>
      <c r="S550" s="182"/>
      <c r="T550" s="182"/>
      <c r="U550" s="182"/>
      <c r="V550" s="182"/>
      <c r="W550" s="182"/>
      <c r="X550" s="182"/>
    </row>
    <row r="551" spans="16:24" ht="12.75">
      <c r="P551" s="182"/>
      <c r="Q551" s="182"/>
      <c r="R551" s="182"/>
      <c r="S551" s="182"/>
      <c r="T551" s="182"/>
      <c r="U551" s="182"/>
      <c r="V551" s="182"/>
      <c r="W551" s="182"/>
      <c r="X551" s="182"/>
    </row>
    <row r="552" spans="16:24" ht="12.75">
      <c r="P552" s="182"/>
      <c r="Q552" s="182"/>
      <c r="R552" s="182"/>
      <c r="S552" s="182"/>
      <c r="T552" s="182"/>
      <c r="U552" s="182"/>
      <c r="V552" s="182"/>
      <c r="W552" s="182"/>
      <c r="X552" s="182"/>
    </row>
    <row r="553" spans="16:24" ht="12.75">
      <c r="P553" s="182"/>
      <c r="Q553" s="182"/>
      <c r="R553" s="182"/>
      <c r="S553" s="182"/>
      <c r="T553" s="182"/>
      <c r="U553" s="182"/>
      <c r="V553" s="182"/>
      <c r="W553" s="182"/>
      <c r="X553" s="182"/>
    </row>
    <row r="554" spans="16:24" ht="12.75">
      <c r="P554" s="182"/>
      <c r="Q554" s="182"/>
      <c r="R554" s="182"/>
      <c r="S554" s="182"/>
      <c r="T554" s="182"/>
      <c r="U554" s="182"/>
      <c r="V554" s="182"/>
      <c r="W554" s="182"/>
      <c r="X554" s="182"/>
    </row>
    <row r="555" spans="16:24" ht="12.75">
      <c r="P555" s="182"/>
      <c r="Q555" s="182"/>
      <c r="R555" s="182"/>
      <c r="S555" s="182"/>
      <c r="T555" s="182"/>
      <c r="U555" s="182"/>
      <c r="V555" s="182"/>
      <c r="W555" s="182"/>
      <c r="X555" s="182"/>
    </row>
    <row r="556" spans="16:24" ht="12.75">
      <c r="P556" s="182"/>
      <c r="Q556" s="182"/>
      <c r="R556" s="182"/>
      <c r="S556" s="182"/>
      <c r="T556" s="182"/>
      <c r="U556" s="182"/>
      <c r="V556" s="182"/>
      <c r="W556" s="182"/>
      <c r="X556" s="182"/>
    </row>
    <row r="557" spans="16:24" ht="12.75">
      <c r="P557" s="182"/>
      <c r="Q557" s="182"/>
      <c r="R557" s="182"/>
      <c r="S557" s="182"/>
      <c r="T557" s="182"/>
      <c r="U557" s="182"/>
      <c r="V557" s="182"/>
      <c r="W557" s="182"/>
      <c r="X557" s="182"/>
    </row>
    <row r="558" spans="16:24" ht="12.75">
      <c r="P558" s="182"/>
      <c r="Q558" s="182"/>
      <c r="R558" s="182"/>
      <c r="S558" s="182"/>
      <c r="T558" s="182"/>
      <c r="U558" s="182"/>
      <c r="V558" s="182"/>
      <c r="W558" s="182"/>
      <c r="X558" s="182"/>
    </row>
    <row r="559" spans="16:24" ht="12.75">
      <c r="P559" s="182"/>
      <c r="Q559" s="182"/>
      <c r="R559" s="182"/>
      <c r="S559" s="182"/>
      <c r="T559" s="182"/>
      <c r="U559" s="182"/>
      <c r="V559" s="182"/>
      <c r="W559" s="182"/>
      <c r="X559" s="182"/>
    </row>
    <row r="560" spans="16:24" ht="12.75">
      <c r="P560" s="182"/>
      <c r="Q560" s="182"/>
      <c r="R560" s="182"/>
      <c r="S560" s="182"/>
      <c r="T560" s="182"/>
      <c r="U560" s="182"/>
      <c r="V560" s="182"/>
      <c r="W560" s="182"/>
      <c r="X560" s="182"/>
    </row>
    <row r="561" spans="16:24" ht="12.75">
      <c r="P561" s="182"/>
      <c r="Q561" s="182"/>
      <c r="R561" s="182"/>
      <c r="S561" s="182"/>
      <c r="T561" s="182"/>
      <c r="U561" s="182"/>
      <c r="V561" s="182"/>
      <c r="W561" s="182"/>
      <c r="X561" s="182"/>
    </row>
    <row r="562" spans="16:24" ht="12.75">
      <c r="P562" s="182"/>
      <c r="Q562" s="182"/>
      <c r="R562" s="182"/>
      <c r="S562" s="182"/>
      <c r="T562" s="182"/>
      <c r="U562" s="182"/>
      <c r="V562" s="182"/>
      <c r="W562" s="182"/>
      <c r="X562" s="182"/>
    </row>
    <row r="563" spans="16:24" ht="12.75">
      <c r="P563" s="182"/>
      <c r="Q563" s="182"/>
      <c r="R563" s="182"/>
      <c r="S563" s="182"/>
      <c r="T563" s="182"/>
      <c r="U563" s="182"/>
      <c r="V563" s="182"/>
      <c r="W563" s="182"/>
      <c r="X563" s="182"/>
    </row>
    <row r="564" spans="16:24" ht="12.75">
      <c r="P564" s="182"/>
      <c r="Q564" s="182"/>
      <c r="R564" s="182"/>
      <c r="S564" s="182"/>
      <c r="T564" s="182"/>
      <c r="U564" s="182"/>
      <c r="V564" s="182"/>
      <c r="W564" s="182"/>
      <c r="X564" s="182"/>
    </row>
    <row r="565" spans="16:24" ht="12.75">
      <c r="P565" s="182"/>
      <c r="Q565" s="182"/>
      <c r="R565" s="182"/>
      <c r="S565" s="182"/>
      <c r="T565" s="182"/>
      <c r="U565" s="182"/>
      <c r="V565" s="182"/>
      <c r="W565" s="182"/>
      <c r="X565" s="182"/>
    </row>
    <row r="566" spans="16:24" ht="12.75">
      <c r="P566" s="182"/>
      <c r="Q566" s="182"/>
      <c r="R566" s="182"/>
      <c r="S566" s="182"/>
      <c r="T566" s="182"/>
      <c r="U566" s="182"/>
      <c r="V566" s="182"/>
      <c r="W566" s="182"/>
      <c r="X566" s="182"/>
    </row>
    <row r="567" spans="16:24" ht="12.75">
      <c r="P567" s="182"/>
      <c r="Q567" s="182"/>
      <c r="R567" s="182"/>
      <c r="S567" s="182"/>
      <c r="T567" s="182"/>
      <c r="U567" s="182"/>
      <c r="V567" s="182"/>
      <c r="W567" s="182"/>
      <c r="X567" s="182"/>
    </row>
    <row r="568" spans="16:24" ht="12.75">
      <c r="P568" s="182"/>
      <c r="Q568" s="182"/>
      <c r="R568" s="182"/>
      <c r="S568" s="182"/>
      <c r="T568" s="182"/>
      <c r="U568" s="182"/>
      <c r="V568" s="182"/>
      <c r="W568" s="182"/>
      <c r="X568" s="182"/>
    </row>
    <row r="569" spans="16:24" ht="12.75">
      <c r="P569" s="182"/>
      <c r="Q569" s="182"/>
      <c r="R569" s="182"/>
      <c r="S569" s="182"/>
      <c r="T569" s="182"/>
      <c r="U569" s="182"/>
      <c r="V569" s="182"/>
      <c r="W569" s="182"/>
      <c r="X569" s="182"/>
    </row>
    <row r="570" spans="16:24" ht="12.75">
      <c r="P570" s="182"/>
      <c r="Q570" s="182"/>
      <c r="R570" s="182"/>
      <c r="S570" s="182"/>
      <c r="T570" s="182"/>
      <c r="U570" s="182"/>
      <c r="V570" s="182"/>
      <c r="W570" s="182"/>
      <c r="X570" s="182"/>
    </row>
    <row r="571" spans="16:24" ht="12.75">
      <c r="P571" s="182"/>
      <c r="Q571" s="182"/>
      <c r="R571" s="182"/>
      <c r="S571" s="182"/>
      <c r="T571" s="182"/>
      <c r="U571" s="182"/>
      <c r="V571" s="182"/>
      <c r="W571" s="182"/>
      <c r="X571" s="182"/>
    </row>
    <row r="572" spans="16:24" ht="12.75">
      <c r="P572" s="182"/>
      <c r="Q572" s="182"/>
      <c r="R572" s="182"/>
      <c r="S572" s="182"/>
      <c r="T572" s="182"/>
      <c r="U572" s="182"/>
      <c r="V572" s="182"/>
      <c r="W572" s="182"/>
      <c r="X572" s="182"/>
    </row>
    <row r="573" spans="16:24" ht="12.75">
      <c r="P573" s="182"/>
      <c r="Q573" s="182"/>
      <c r="R573" s="182"/>
      <c r="S573" s="182"/>
      <c r="T573" s="182"/>
      <c r="U573" s="182"/>
      <c r="V573" s="182"/>
      <c r="W573" s="182"/>
      <c r="X573" s="182"/>
    </row>
    <row r="574" spans="16:24" ht="12.75">
      <c r="P574" s="182"/>
      <c r="Q574" s="182"/>
      <c r="R574" s="182"/>
      <c r="S574" s="182"/>
      <c r="T574" s="182"/>
      <c r="U574" s="182"/>
      <c r="V574" s="182"/>
      <c r="W574" s="182"/>
      <c r="X574" s="182"/>
    </row>
    <row r="575" spans="16:24" ht="12.75">
      <c r="P575" s="182"/>
      <c r="Q575" s="182"/>
      <c r="R575" s="182"/>
      <c r="S575" s="182"/>
      <c r="T575" s="182"/>
      <c r="U575" s="182"/>
      <c r="V575" s="182"/>
      <c r="W575" s="182"/>
      <c r="X575" s="182"/>
    </row>
    <row r="576" spans="16:24" ht="12.75">
      <c r="P576" s="182"/>
      <c r="Q576" s="182"/>
      <c r="R576" s="182"/>
      <c r="S576" s="182"/>
      <c r="T576" s="182"/>
      <c r="U576" s="182"/>
      <c r="V576" s="182"/>
      <c r="W576" s="182"/>
      <c r="X576" s="182"/>
    </row>
    <row r="577" spans="16:24" ht="12.75">
      <c r="P577" s="182"/>
      <c r="Q577" s="182"/>
      <c r="R577" s="182"/>
      <c r="S577" s="182"/>
      <c r="T577" s="182"/>
      <c r="U577" s="182"/>
      <c r="V577" s="182"/>
      <c r="W577" s="182"/>
      <c r="X577" s="182"/>
    </row>
    <row r="578" spans="16:24" ht="12.75">
      <c r="P578" s="182"/>
      <c r="Q578" s="182"/>
      <c r="R578" s="182"/>
      <c r="S578" s="182"/>
      <c r="T578" s="182"/>
      <c r="U578" s="182"/>
      <c r="V578" s="182"/>
      <c r="W578" s="182"/>
      <c r="X578" s="182"/>
    </row>
    <row r="579" spans="16:24" ht="12.75">
      <c r="P579" s="182"/>
      <c r="Q579" s="182"/>
      <c r="R579" s="182"/>
      <c r="S579" s="182"/>
      <c r="T579" s="182"/>
      <c r="U579" s="182"/>
      <c r="V579" s="182"/>
      <c r="W579" s="182"/>
      <c r="X579" s="182"/>
    </row>
    <row r="580" spans="16:24" ht="12.75">
      <c r="P580" s="182"/>
      <c r="Q580" s="182"/>
      <c r="R580" s="182"/>
      <c r="S580" s="182"/>
      <c r="T580" s="182"/>
      <c r="U580" s="182"/>
      <c r="V580" s="182"/>
      <c r="W580" s="182"/>
      <c r="X580" s="182"/>
    </row>
    <row r="581" spans="16:24" ht="12.75">
      <c r="P581" s="182"/>
      <c r="Q581" s="182"/>
      <c r="R581" s="182"/>
      <c r="S581" s="182"/>
      <c r="T581" s="182"/>
      <c r="U581" s="182"/>
      <c r="V581" s="182"/>
      <c r="W581" s="182"/>
      <c r="X581" s="182"/>
    </row>
    <row r="582" spans="16:24" ht="12.75">
      <c r="P582" s="182"/>
      <c r="Q582" s="182"/>
      <c r="R582" s="182"/>
      <c r="S582" s="182"/>
      <c r="T582" s="182"/>
      <c r="U582" s="182"/>
      <c r="V582" s="182"/>
      <c r="W582" s="182"/>
      <c r="X582" s="182"/>
    </row>
    <row r="583" spans="16:24" ht="12.75">
      <c r="P583" s="182"/>
      <c r="Q583" s="182"/>
      <c r="R583" s="182"/>
      <c r="S583" s="182"/>
      <c r="T583" s="182"/>
      <c r="U583" s="182"/>
      <c r="V583" s="182"/>
      <c r="W583" s="182"/>
      <c r="X583" s="182"/>
    </row>
    <row r="584" spans="16:24" ht="12.75">
      <c r="P584" s="182"/>
      <c r="Q584" s="182"/>
      <c r="R584" s="182"/>
      <c r="S584" s="182"/>
      <c r="T584" s="182"/>
      <c r="U584" s="182"/>
      <c r="V584" s="182"/>
      <c r="W584" s="182"/>
      <c r="X584" s="182"/>
    </row>
    <row r="585" spans="16:24" ht="12.75">
      <c r="P585" s="182"/>
      <c r="Q585" s="182"/>
      <c r="R585" s="182"/>
      <c r="S585" s="182"/>
      <c r="T585" s="182"/>
      <c r="U585" s="182"/>
      <c r="V585" s="182"/>
      <c r="W585" s="182"/>
      <c r="X585" s="182"/>
    </row>
    <row r="586" spans="16:24" ht="12.75">
      <c r="P586" s="182"/>
      <c r="Q586" s="182"/>
      <c r="R586" s="182"/>
      <c r="S586" s="182"/>
      <c r="T586" s="182"/>
      <c r="U586" s="182"/>
      <c r="V586" s="182"/>
      <c r="W586" s="182"/>
      <c r="X586" s="182"/>
    </row>
    <row r="587" spans="16:24" ht="12.75">
      <c r="P587" s="182"/>
      <c r="Q587" s="182"/>
      <c r="R587" s="182"/>
      <c r="S587" s="182"/>
      <c r="T587" s="182"/>
      <c r="U587" s="182"/>
      <c r="V587" s="182"/>
      <c r="W587" s="182"/>
      <c r="X587" s="182"/>
    </row>
    <row r="588" spans="16:24" ht="12.75">
      <c r="P588" s="182"/>
      <c r="Q588" s="182"/>
      <c r="R588" s="182"/>
      <c r="S588" s="182"/>
      <c r="T588" s="182"/>
      <c r="U588" s="182"/>
      <c r="V588" s="182"/>
      <c r="W588" s="182"/>
      <c r="X588" s="182"/>
    </row>
    <row r="589" spans="16:24" ht="12.75">
      <c r="P589" s="182"/>
      <c r="Q589" s="182"/>
      <c r="R589" s="182"/>
      <c r="S589" s="182"/>
      <c r="T589" s="182"/>
      <c r="U589" s="182"/>
      <c r="V589" s="182"/>
      <c r="W589" s="182"/>
      <c r="X589" s="182"/>
    </row>
    <row r="590" spans="16:24" ht="12.75">
      <c r="P590" s="182"/>
      <c r="Q590" s="182"/>
      <c r="R590" s="182"/>
      <c r="S590" s="182"/>
      <c r="T590" s="182"/>
      <c r="U590" s="182"/>
      <c r="V590" s="182"/>
      <c r="W590" s="182"/>
      <c r="X590" s="182"/>
    </row>
    <row r="591" spans="16:24" ht="12.75">
      <c r="P591" s="182"/>
      <c r="Q591" s="182"/>
      <c r="R591" s="182"/>
      <c r="S591" s="182"/>
      <c r="T591" s="182"/>
      <c r="U591" s="182"/>
      <c r="V591" s="182"/>
      <c r="W591" s="182"/>
      <c r="X591" s="182"/>
    </row>
    <row r="592" spans="16:24" ht="12.75">
      <c r="P592" s="182"/>
      <c r="Q592" s="182"/>
      <c r="R592" s="182"/>
      <c r="S592" s="182"/>
      <c r="T592" s="182"/>
      <c r="U592" s="182"/>
      <c r="V592" s="182"/>
      <c r="W592" s="182"/>
      <c r="X592" s="182"/>
    </row>
    <row r="593" spans="16:24" ht="12.75">
      <c r="P593" s="182"/>
      <c r="Q593" s="182"/>
      <c r="R593" s="182"/>
      <c r="S593" s="182"/>
      <c r="T593" s="182"/>
      <c r="U593" s="182"/>
      <c r="V593" s="182"/>
      <c r="W593" s="182"/>
      <c r="X593" s="182"/>
    </row>
    <row r="594" spans="16:24" ht="12.75">
      <c r="P594" s="182"/>
      <c r="Q594" s="182"/>
      <c r="R594" s="182"/>
      <c r="S594" s="182"/>
      <c r="T594" s="182"/>
      <c r="U594" s="182"/>
      <c r="V594" s="182"/>
      <c r="W594" s="182"/>
      <c r="X594" s="182"/>
    </row>
    <row r="595" spans="16:24" ht="12.75">
      <c r="P595" s="182"/>
      <c r="Q595" s="182"/>
      <c r="R595" s="182"/>
      <c r="S595" s="182"/>
      <c r="T595" s="182"/>
      <c r="U595" s="182"/>
      <c r="V595" s="182"/>
      <c r="W595" s="182"/>
      <c r="X595" s="182"/>
    </row>
    <row r="596" spans="16:24" ht="12.75">
      <c r="P596" s="182"/>
      <c r="Q596" s="182"/>
      <c r="R596" s="182"/>
      <c r="S596" s="182"/>
      <c r="T596" s="182"/>
      <c r="U596" s="182"/>
      <c r="V596" s="182"/>
      <c r="W596" s="182"/>
      <c r="X596" s="182"/>
    </row>
    <row r="597" spans="16:24" ht="12.75">
      <c r="P597" s="182"/>
      <c r="Q597" s="182"/>
      <c r="R597" s="182"/>
      <c r="S597" s="182"/>
      <c r="T597" s="182"/>
      <c r="U597" s="182"/>
      <c r="V597" s="182"/>
      <c r="W597" s="182"/>
      <c r="X597" s="182"/>
    </row>
    <row r="598" spans="16:24" ht="12.75">
      <c r="P598" s="182"/>
      <c r="Q598" s="182"/>
      <c r="R598" s="182"/>
      <c r="S598" s="182"/>
      <c r="T598" s="182"/>
      <c r="U598" s="182"/>
      <c r="V598" s="182"/>
      <c r="W598" s="182"/>
      <c r="X598" s="182"/>
    </row>
    <row r="599" spans="16:24" ht="12.75">
      <c r="P599" s="182"/>
      <c r="Q599" s="182"/>
      <c r="R599" s="182"/>
      <c r="S599" s="182"/>
      <c r="T599" s="182"/>
      <c r="U599" s="182"/>
      <c r="V599" s="182"/>
      <c r="W599" s="182"/>
      <c r="X599" s="182"/>
    </row>
    <row r="600" spans="16:24" ht="12.75">
      <c r="P600" s="182"/>
      <c r="Q600" s="182"/>
      <c r="R600" s="182"/>
      <c r="S600" s="182"/>
      <c r="T600" s="182"/>
      <c r="U600" s="182"/>
      <c r="V600" s="182"/>
      <c r="W600" s="182"/>
      <c r="X600" s="182"/>
    </row>
    <row r="601" spans="16:24" ht="12.75">
      <c r="P601" s="182"/>
      <c r="Q601" s="182"/>
      <c r="R601" s="182"/>
      <c r="S601" s="182"/>
      <c r="T601" s="182"/>
      <c r="U601" s="182"/>
      <c r="V601" s="182"/>
      <c r="W601" s="182"/>
      <c r="X601" s="182"/>
    </row>
    <row r="602" spans="16:24" ht="12.75">
      <c r="P602" s="182"/>
      <c r="Q602" s="182"/>
      <c r="R602" s="182"/>
      <c r="S602" s="182"/>
      <c r="T602" s="182"/>
      <c r="U602" s="182"/>
      <c r="V602" s="182"/>
      <c r="W602" s="182"/>
      <c r="X602" s="182"/>
    </row>
    <row r="603" spans="16:24" ht="12.75">
      <c r="P603" s="182"/>
      <c r="Q603" s="182"/>
      <c r="R603" s="182"/>
      <c r="S603" s="182"/>
      <c r="T603" s="182"/>
      <c r="U603" s="182"/>
      <c r="V603" s="182"/>
      <c r="W603" s="182"/>
      <c r="X603" s="182"/>
    </row>
    <row r="604" spans="16:24" ht="12.75">
      <c r="P604" s="182"/>
      <c r="Q604" s="182"/>
      <c r="R604" s="182"/>
      <c r="S604" s="182"/>
      <c r="T604" s="182"/>
      <c r="U604" s="182"/>
      <c r="V604" s="182"/>
      <c r="W604" s="182"/>
      <c r="X604" s="182"/>
    </row>
    <row r="605" spans="16:24" ht="12.75">
      <c r="P605" s="182"/>
      <c r="Q605" s="182"/>
      <c r="R605" s="182"/>
      <c r="S605" s="182"/>
      <c r="T605" s="182"/>
      <c r="U605" s="182"/>
      <c r="V605" s="182"/>
      <c r="W605" s="182"/>
      <c r="X605" s="182"/>
    </row>
    <row r="606" spans="16:24" ht="12.75">
      <c r="P606" s="182"/>
      <c r="Q606" s="182"/>
      <c r="R606" s="182"/>
      <c r="S606" s="182"/>
      <c r="T606" s="182"/>
      <c r="U606" s="182"/>
      <c r="V606" s="182"/>
      <c r="W606" s="182"/>
      <c r="X606" s="182"/>
    </row>
    <row r="607" spans="16:24" ht="12.75">
      <c r="P607" s="182"/>
      <c r="Q607" s="182"/>
      <c r="R607" s="182"/>
      <c r="S607" s="182"/>
      <c r="T607" s="182"/>
      <c r="U607" s="182"/>
      <c r="V607" s="182"/>
      <c r="W607" s="182"/>
      <c r="X607" s="182"/>
    </row>
    <row r="608" spans="16:24" ht="12.75">
      <c r="P608" s="182"/>
      <c r="Q608" s="182"/>
      <c r="R608" s="182"/>
      <c r="S608" s="182"/>
      <c r="T608" s="182"/>
      <c r="U608" s="182"/>
      <c r="V608" s="182"/>
      <c r="W608" s="182"/>
      <c r="X608" s="182"/>
    </row>
    <row r="609" spans="16:24" ht="12.75">
      <c r="P609" s="182"/>
      <c r="Q609" s="182"/>
      <c r="R609" s="182"/>
      <c r="S609" s="182"/>
      <c r="T609" s="182"/>
      <c r="U609" s="182"/>
      <c r="V609" s="182"/>
      <c r="W609" s="182"/>
      <c r="X609" s="182"/>
    </row>
    <row r="610" spans="16:24" ht="12.75">
      <c r="P610" s="182"/>
      <c r="Q610" s="182"/>
      <c r="R610" s="182"/>
      <c r="S610" s="182"/>
      <c r="T610" s="182"/>
      <c r="U610" s="182"/>
      <c r="V610" s="182"/>
      <c r="W610" s="182"/>
      <c r="X610" s="182"/>
    </row>
    <row r="611" spans="16:24" ht="12.75">
      <c r="P611" s="182"/>
      <c r="Q611" s="182"/>
      <c r="R611" s="182"/>
      <c r="S611" s="182"/>
      <c r="T611" s="182"/>
      <c r="U611" s="182"/>
      <c r="V611" s="182"/>
      <c r="W611" s="182"/>
      <c r="X611" s="182"/>
    </row>
    <row r="612" spans="16:24" ht="12.75">
      <c r="P612" s="182"/>
      <c r="Q612" s="182"/>
      <c r="R612" s="182"/>
      <c r="S612" s="182"/>
      <c r="T612" s="182"/>
      <c r="U612" s="182"/>
      <c r="V612" s="182"/>
      <c r="W612" s="182"/>
      <c r="X612" s="182"/>
    </row>
    <row r="613" spans="16:24" ht="12.75">
      <c r="P613" s="182"/>
      <c r="Q613" s="182"/>
      <c r="R613" s="182"/>
      <c r="S613" s="182"/>
      <c r="T613" s="182"/>
      <c r="U613" s="182"/>
      <c r="V613" s="182"/>
      <c r="W613" s="182"/>
      <c r="X613" s="182"/>
    </row>
    <row r="614" spans="16:24" ht="12.75">
      <c r="P614" s="182"/>
      <c r="Q614" s="182"/>
      <c r="R614" s="182"/>
      <c r="S614" s="182"/>
      <c r="T614" s="182"/>
      <c r="U614" s="182"/>
      <c r="V614" s="182"/>
      <c r="W614" s="182"/>
      <c r="X614" s="182"/>
    </row>
    <row r="615" spans="16:24" ht="12.75">
      <c r="P615" s="182"/>
      <c r="Q615" s="182"/>
      <c r="R615" s="182"/>
      <c r="S615" s="182"/>
      <c r="T615" s="182"/>
      <c r="U615" s="182"/>
      <c r="V615" s="182"/>
      <c r="W615" s="182"/>
      <c r="X615" s="182"/>
    </row>
    <row r="616" spans="16:24" ht="12.75">
      <c r="P616" s="182"/>
      <c r="Q616" s="182"/>
      <c r="R616" s="182"/>
      <c r="S616" s="182"/>
      <c r="T616" s="182"/>
      <c r="U616" s="182"/>
      <c r="V616" s="182"/>
      <c r="W616" s="182"/>
      <c r="X616" s="182"/>
    </row>
    <row r="617" spans="16:24" ht="12.75">
      <c r="P617" s="182"/>
      <c r="Q617" s="182"/>
      <c r="R617" s="182"/>
      <c r="S617" s="182"/>
      <c r="T617" s="182"/>
      <c r="U617" s="182"/>
      <c r="V617" s="182"/>
      <c r="W617" s="182"/>
      <c r="X617" s="182"/>
    </row>
    <row r="618" spans="16:24" ht="12.75">
      <c r="P618" s="182"/>
      <c r="Q618" s="182"/>
      <c r="R618" s="182"/>
      <c r="S618" s="182"/>
      <c r="T618" s="182"/>
      <c r="U618" s="182"/>
      <c r="V618" s="182"/>
      <c r="W618" s="182"/>
      <c r="X618" s="182"/>
    </row>
    <row r="619" spans="16:24" ht="12.75">
      <c r="P619" s="182"/>
      <c r="Q619" s="182"/>
      <c r="R619" s="182"/>
      <c r="S619" s="182"/>
      <c r="T619" s="182"/>
      <c r="U619" s="182"/>
      <c r="V619" s="182"/>
      <c r="W619" s="182"/>
      <c r="X619" s="182"/>
    </row>
    <row r="620" spans="16:24" ht="12.75">
      <c r="P620" s="182"/>
      <c r="Q620" s="182"/>
      <c r="R620" s="182"/>
      <c r="S620" s="182"/>
      <c r="T620" s="182"/>
      <c r="U620" s="182"/>
      <c r="V620" s="182"/>
      <c r="W620" s="182"/>
      <c r="X620" s="182"/>
    </row>
    <row r="621" spans="16:24" ht="12.75">
      <c r="P621" s="182"/>
      <c r="Q621" s="182"/>
      <c r="R621" s="182"/>
      <c r="S621" s="182"/>
      <c r="T621" s="182"/>
      <c r="U621" s="182"/>
      <c r="V621" s="182"/>
      <c r="W621" s="182"/>
      <c r="X621" s="182"/>
    </row>
    <row r="622" spans="16:24" ht="12.75">
      <c r="P622" s="182"/>
      <c r="Q622" s="182"/>
      <c r="R622" s="182"/>
      <c r="S622" s="182"/>
      <c r="T622" s="182"/>
      <c r="U622" s="182"/>
      <c r="V622" s="182"/>
      <c r="W622" s="182"/>
      <c r="X622" s="182"/>
    </row>
    <row r="623" spans="16:24" ht="12.75">
      <c r="P623" s="182"/>
      <c r="Q623" s="182"/>
      <c r="R623" s="182"/>
      <c r="S623" s="182"/>
      <c r="T623" s="182"/>
      <c r="U623" s="182"/>
      <c r="V623" s="182"/>
      <c r="W623" s="182"/>
      <c r="X623" s="182"/>
    </row>
    <row r="624" spans="16:24" ht="12.75">
      <c r="P624" s="182"/>
      <c r="Q624" s="182"/>
      <c r="R624" s="182"/>
      <c r="S624" s="182"/>
      <c r="T624" s="182"/>
      <c r="U624" s="182"/>
      <c r="V624" s="182"/>
      <c r="W624" s="182"/>
      <c r="X624" s="182"/>
    </row>
    <row r="625" spans="16:24" ht="12.75">
      <c r="P625" s="182"/>
      <c r="Q625" s="182"/>
      <c r="R625" s="182"/>
      <c r="S625" s="182"/>
      <c r="T625" s="182"/>
      <c r="U625" s="182"/>
      <c r="V625" s="182"/>
      <c r="W625" s="182"/>
      <c r="X625" s="182"/>
    </row>
    <row r="626" spans="16:24" ht="12.75">
      <c r="P626" s="182"/>
      <c r="Q626" s="182"/>
      <c r="R626" s="182"/>
      <c r="S626" s="182"/>
      <c r="T626" s="182"/>
      <c r="U626" s="182"/>
      <c r="V626" s="182"/>
      <c r="W626" s="182"/>
      <c r="X626" s="182"/>
    </row>
    <row r="627" spans="16:24" ht="12.75">
      <c r="P627" s="182"/>
      <c r="Q627" s="182"/>
      <c r="R627" s="182"/>
      <c r="S627" s="182"/>
      <c r="T627" s="182"/>
      <c r="U627" s="182"/>
      <c r="V627" s="182"/>
      <c r="W627" s="182"/>
      <c r="X627" s="182"/>
    </row>
    <row r="628" spans="16:24" ht="12.75">
      <c r="P628" s="182"/>
      <c r="Q628" s="182"/>
      <c r="R628" s="182"/>
      <c r="S628" s="182"/>
      <c r="T628" s="182"/>
      <c r="U628" s="182"/>
      <c r="V628" s="182"/>
      <c r="W628" s="182"/>
      <c r="X628" s="182"/>
    </row>
    <row r="629" spans="16:24" ht="12.75">
      <c r="P629" s="182"/>
      <c r="Q629" s="182"/>
      <c r="R629" s="182"/>
      <c r="S629" s="182"/>
      <c r="T629" s="182"/>
      <c r="U629" s="182"/>
      <c r="V629" s="182"/>
      <c r="W629" s="182"/>
      <c r="X629" s="182"/>
    </row>
    <row r="630" spans="16:24" ht="12.75">
      <c r="P630" s="182"/>
      <c r="Q630" s="182"/>
      <c r="R630" s="182"/>
      <c r="S630" s="182"/>
      <c r="T630" s="182"/>
      <c r="U630" s="182"/>
      <c r="V630" s="182"/>
      <c r="W630" s="182"/>
      <c r="X630" s="182"/>
    </row>
    <row r="631" spans="16:24" ht="12.75">
      <c r="P631" s="182"/>
      <c r="Q631" s="182"/>
      <c r="R631" s="182"/>
      <c r="S631" s="182"/>
      <c r="T631" s="182"/>
      <c r="U631" s="182"/>
      <c r="V631" s="182"/>
      <c r="W631" s="182"/>
      <c r="X631" s="182"/>
    </row>
    <row r="632" spans="16:24" ht="12.75">
      <c r="P632" s="182"/>
      <c r="Q632" s="182"/>
      <c r="R632" s="182"/>
      <c r="S632" s="182"/>
      <c r="T632" s="182"/>
      <c r="U632" s="182"/>
      <c r="V632" s="182"/>
      <c r="W632" s="182"/>
      <c r="X632" s="182"/>
    </row>
    <row r="633" spans="16:24" ht="12.75">
      <c r="P633" s="182"/>
      <c r="Q633" s="182"/>
      <c r="R633" s="182"/>
      <c r="S633" s="182"/>
      <c r="T633" s="182"/>
      <c r="U633" s="182"/>
      <c r="V633" s="182"/>
      <c r="W633" s="182"/>
      <c r="X633" s="182"/>
    </row>
    <row r="634" spans="16:24" ht="12.75">
      <c r="P634" s="182"/>
      <c r="Q634" s="182"/>
      <c r="R634" s="182"/>
      <c r="S634" s="182"/>
      <c r="T634" s="182"/>
      <c r="U634" s="182"/>
      <c r="V634" s="182"/>
      <c r="W634" s="182"/>
      <c r="X634" s="182"/>
    </row>
    <row r="635" spans="16:24" ht="12.75">
      <c r="P635" s="182"/>
      <c r="Q635" s="182"/>
      <c r="R635" s="182"/>
      <c r="S635" s="182"/>
      <c r="T635" s="182"/>
      <c r="U635" s="182"/>
      <c r="V635" s="182"/>
      <c r="W635" s="182"/>
      <c r="X635" s="182"/>
    </row>
    <row r="636" spans="16:24" ht="12.75">
      <c r="P636" s="182"/>
      <c r="Q636" s="182"/>
      <c r="R636" s="182"/>
      <c r="S636" s="182"/>
      <c r="T636" s="182"/>
      <c r="U636" s="182"/>
      <c r="V636" s="182"/>
      <c r="W636" s="182"/>
      <c r="X636" s="182"/>
    </row>
    <row r="637" spans="16:24" ht="12.75">
      <c r="P637" s="182"/>
      <c r="Q637" s="182"/>
      <c r="R637" s="182"/>
      <c r="S637" s="182"/>
      <c r="T637" s="182"/>
      <c r="U637" s="182"/>
      <c r="V637" s="182"/>
      <c r="W637" s="182"/>
      <c r="X637" s="182"/>
    </row>
    <row r="638" spans="16:24" ht="12.75">
      <c r="P638" s="182"/>
      <c r="Q638" s="182"/>
      <c r="R638" s="182"/>
      <c r="S638" s="182"/>
      <c r="T638" s="182"/>
      <c r="U638" s="182"/>
      <c r="V638" s="182"/>
      <c r="W638" s="182"/>
      <c r="X638" s="182"/>
    </row>
    <row r="639" spans="16:24" ht="12.75">
      <c r="P639" s="182"/>
      <c r="Q639" s="182"/>
      <c r="R639" s="182"/>
      <c r="S639" s="182"/>
      <c r="T639" s="182"/>
      <c r="U639" s="182"/>
      <c r="V639" s="182"/>
      <c r="W639" s="182"/>
      <c r="X639" s="182"/>
    </row>
    <row r="640" spans="16:24" ht="12.75">
      <c r="P640" s="182"/>
      <c r="Q640" s="182"/>
      <c r="R640" s="182"/>
      <c r="S640" s="182"/>
      <c r="T640" s="182"/>
      <c r="U640" s="182"/>
      <c r="V640" s="182"/>
      <c r="W640" s="182"/>
      <c r="X640" s="182"/>
    </row>
    <row r="641" spans="16:24" ht="12.75">
      <c r="P641" s="182"/>
      <c r="Q641" s="182"/>
      <c r="R641" s="182"/>
      <c r="S641" s="182"/>
      <c r="T641" s="182"/>
      <c r="U641" s="182"/>
      <c r="V641" s="182"/>
      <c r="W641" s="182"/>
      <c r="X641" s="182"/>
    </row>
    <row r="642" spans="16:24" ht="12.75">
      <c r="P642" s="182"/>
      <c r="Q642" s="182"/>
      <c r="R642" s="182"/>
      <c r="S642" s="182"/>
      <c r="T642" s="182"/>
      <c r="U642" s="182"/>
      <c r="V642" s="182"/>
      <c r="W642" s="182"/>
      <c r="X642" s="182"/>
    </row>
    <row r="643" spans="16:24" ht="12.75">
      <c r="P643" s="182"/>
      <c r="Q643" s="182"/>
      <c r="R643" s="182"/>
      <c r="S643" s="182"/>
      <c r="T643" s="182"/>
      <c r="U643" s="182"/>
      <c r="V643" s="182"/>
      <c r="W643" s="182"/>
      <c r="X643" s="182"/>
    </row>
    <row r="644" spans="16:24" ht="12.75">
      <c r="P644" s="182"/>
      <c r="Q644" s="182"/>
      <c r="R644" s="182"/>
      <c r="S644" s="182"/>
      <c r="T644" s="182"/>
      <c r="U644" s="182"/>
      <c r="V644" s="182"/>
      <c r="W644" s="182"/>
      <c r="X644" s="182"/>
    </row>
    <row r="645" spans="16:24" ht="12.75">
      <c r="P645" s="182"/>
      <c r="Q645" s="182"/>
      <c r="R645" s="182"/>
      <c r="S645" s="182"/>
      <c r="T645" s="182"/>
      <c r="U645" s="182"/>
      <c r="V645" s="182"/>
      <c r="W645" s="182"/>
      <c r="X645" s="182"/>
    </row>
    <row r="646" spans="16:24" ht="12.75">
      <c r="P646" s="182"/>
      <c r="Q646" s="182"/>
      <c r="R646" s="182"/>
      <c r="S646" s="182"/>
      <c r="T646" s="182"/>
      <c r="U646" s="182"/>
      <c r="V646" s="182"/>
      <c r="W646" s="182"/>
      <c r="X646" s="182"/>
    </row>
    <row r="647" spans="16:24" ht="12.75">
      <c r="P647" s="182"/>
      <c r="Q647" s="182"/>
      <c r="R647" s="182"/>
      <c r="S647" s="182"/>
      <c r="T647" s="182"/>
      <c r="U647" s="182"/>
      <c r="V647" s="182"/>
      <c r="W647" s="182"/>
      <c r="X647" s="182"/>
    </row>
    <row r="648" spans="16:24" ht="12.75">
      <c r="P648" s="182"/>
      <c r="Q648" s="182"/>
      <c r="R648" s="182"/>
      <c r="S648" s="182"/>
      <c r="T648" s="182"/>
      <c r="U648" s="182"/>
      <c r="V648" s="182"/>
      <c r="W648" s="182"/>
      <c r="X648" s="182"/>
    </row>
    <row r="649" spans="16:24" ht="12.75">
      <c r="P649" s="182"/>
      <c r="Q649" s="182"/>
      <c r="R649" s="182"/>
      <c r="S649" s="182"/>
      <c r="T649" s="182"/>
      <c r="U649" s="182"/>
      <c r="V649" s="182"/>
      <c r="W649" s="182"/>
      <c r="X649" s="182"/>
    </row>
    <row r="650" spans="16:24" ht="12.75">
      <c r="P650" s="182"/>
      <c r="Q650" s="182"/>
      <c r="R650" s="182"/>
      <c r="S650" s="182"/>
      <c r="T650" s="182"/>
      <c r="U650" s="182"/>
      <c r="V650" s="182"/>
      <c r="W650" s="182"/>
      <c r="X650" s="182"/>
    </row>
    <row r="651" spans="16:24" ht="12.75">
      <c r="P651" s="182"/>
      <c r="Q651" s="182"/>
      <c r="R651" s="182"/>
      <c r="S651" s="182"/>
      <c r="T651" s="182"/>
      <c r="U651" s="182"/>
      <c r="V651" s="182"/>
      <c r="W651" s="182"/>
      <c r="X651" s="182"/>
    </row>
    <row r="652" spans="16:24" ht="12.75">
      <c r="P652" s="182"/>
      <c r="Q652" s="182"/>
      <c r="R652" s="182"/>
      <c r="S652" s="182"/>
      <c r="T652" s="182"/>
      <c r="U652" s="182"/>
      <c r="V652" s="182"/>
      <c r="W652" s="182"/>
      <c r="X652" s="182"/>
    </row>
    <row r="653" spans="16:24" ht="12.75">
      <c r="P653" s="182"/>
      <c r="Q653" s="182"/>
      <c r="R653" s="182"/>
      <c r="S653" s="182"/>
      <c r="T653" s="182"/>
      <c r="U653" s="182"/>
      <c r="V653" s="182"/>
      <c r="W653" s="182"/>
      <c r="X653" s="182"/>
    </row>
    <row r="654" spans="16:24" ht="12.75">
      <c r="P654" s="182"/>
      <c r="Q654" s="182"/>
      <c r="R654" s="182"/>
      <c r="S654" s="182"/>
      <c r="T654" s="182"/>
      <c r="U654" s="182"/>
      <c r="V654" s="182"/>
      <c r="W654" s="182"/>
      <c r="X654" s="182"/>
    </row>
    <row r="655" spans="16:24" ht="12.75">
      <c r="P655" s="182"/>
      <c r="Q655" s="182"/>
      <c r="R655" s="182"/>
      <c r="S655" s="182"/>
      <c r="T655" s="182"/>
      <c r="U655" s="182"/>
      <c r="V655" s="182"/>
      <c r="W655" s="182"/>
      <c r="X655" s="182"/>
    </row>
    <row r="656" spans="16:24" ht="12.75">
      <c r="P656" s="182"/>
      <c r="Q656" s="182"/>
      <c r="R656" s="182"/>
      <c r="S656" s="182"/>
      <c r="T656" s="182"/>
      <c r="U656" s="182"/>
      <c r="V656" s="182"/>
      <c r="W656" s="182"/>
      <c r="X656" s="182"/>
    </row>
    <row r="657" spans="16:24" ht="12.75">
      <c r="P657" s="182"/>
      <c r="Q657" s="182"/>
      <c r="R657" s="182"/>
      <c r="S657" s="182"/>
      <c r="T657" s="182"/>
      <c r="U657" s="182"/>
      <c r="V657" s="182"/>
      <c r="W657" s="182"/>
      <c r="X657" s="182"/>
    </row>
    <row r="658" spans="16:24" ht="12.75">
      <c r="P658" s="182"/>
      <c r="Q658" s="182"/>
      <c r="R658" s="182"/>
      <c r="S658" s="182"/>
      <c r="T658" s="182"/>
      <c r="U658" s="182"/>
      <c r="V658" s="182"/>
      <c r="W658" s="182"/>
      <c r="X658" s="182"/>
    </row>
    <row r="659" spans="16:24" ht="12.75">
      <c r="P659" s="182"/>
      <c r="Q659" s="182"/>
      <c r="R659" s="182"/>
      <c r="S659" s="182"/>
      <c r="T659" s="182"/>
      <c r="U659" s="182"/>
      <c r="V659" s="182"/>
      <c r="W659" s="182"/>
      <c r="X659" s="182"/>
    </row>
    <row r="660" spans="16:24" ht="12.75">
      <c r="P660" s="182"/>
      <c r="Q660" s="182"/>
      <c r="R660" s="182"/>
      <c r="S660" s="182"/>
      <c r="T660" s="182"/>
      <c r="U660" s="182"/>
      <c r="V660" s="182"/>
      <c r="W660" s="182"/>
      <c r="X660" s="182"/>
    </row>
    <row r="661" spans="16:24" ht="12.75">
      <c r="P661" s="182"/>
      <c r="Q661" s="182"/>
      <c r="R661" s="182"/>
      <c r="S661" s="182"/>
      <c r="T661" s="182"/>
      <c r="U661" s="182"/>
      <c r="V661" s="182"/>
      <c r="W661" s="182"/>
      <c r="X661" s="182"/>
    </row>
    <row r="662" spans="16:24" ht="12.75">
      <c r="P662" s="182"/>
      <c r="Q662" s="182"/>
      <c r="R662" s="182"/>
      <c r="S662" s="182"/>
      <c r="T662" s="182"/>
      <c r="U662" s="182"/>
      <c r="V662" s="182"/>
      <c r="W662" s="182"/>
      <c r="X662" s="182"/>
    </row>
    <row r="663" spans="16:24" ht="12.75">
      <c r="P663" s="182"/>
      <c r="Q663" s="182"/>
      <c r="R663" s="182"/>
      <c r="S663" s="182"/>
      <c r="T663" s="182"/>
      <c r="U663" s="182"/>
      <c r="V663" s="182"/>
      <c r="W663" s="182"/>
      <c r="X663" s="182"/>
    </row>
    <row r="664" spans="16:24" ht="12.75">
      <c r="P664" s="182"/>
      <c r="Q664" s="182"/>
      <c r="R664" s="182"/>
      <c r="S664" s="182"/>
      <c r="T664" s="182"/>
      <c r="U664" s="182"/>
      <c r="V664" s="182"/>
      <c r="W664" s="182"/>
      <c r="X664" s="182"/>
    </row>
    <row r="665" spans="16:24" ht="12.75">
      <c r="P665" s="182"/>
      <c r="Q665" s="182"/>
      <c r="R665" s="182"/>
      <c r="S665" s="182"/>
      <c r="T665" s="182"/>
      <c r="U665" s="182"/>
      <c r="V665" s="182"/>
      <c r="W665" s="182"/>
      <c r="X665" s="182"/>
    </row>
    <row r="666" spans="16:24" ht="12.75">
      <c r="P666" s="182"/>
      <c r="Q666" s="182"/>
      <c r="R666" s="182"/>
      <c r="S666" s="182"/>
      <c r="T666" s="182"/>
      <c r="U666" s="182"/>
      <c r="V666" s="182"/>
      <c r="W666" s="182"/>
      <c r="X666" s="182"/>
    </row>
    <row r="667" spans="16:24" ht="12.75">
      <c r="P667" s="182"/>
      <c r="Q667" s="182"/>
      <c r="R667" s="182"/>
      <c r="S667" s="182"/>
      <c r="T667" s="182"/>
      <c r="U667" s="182"/>
      <c r="V667" s="182"/>
      <c r="W667" s="182"/>
      <c r="X667" s="182"/>
    </row>
    <row r="668" spans="16:24" ht="12.75">
      <c r="P668" s="182"/>
      <c r="Q668" s="182"/>
      <c r="R668" s="182"/>
      <c r="S668" s="182"/>
      <c r="T668" s="182"/>
      <c r="U668" s="182"/>
      <c r="V668" s="182"/>
      <c r="W668" s="182"/>
      <c r="X668" s="182"/>
    </row>
    <row r="669" spans="16:24" ht="12.75">
      <c r="P669" s="182"/>
      <c r="Q669" s="182"/>
      <c r="R669" s="182"/>
      <c r="S669" s="182"/>
      <c r="T669" s="182"/>
      <c r="U669" s="182"/>
      <c r="V669" s="182"/>
      <c r="W669" s="182"/>
      <c r="X669" s="182"/>
    </row>
    <row r="670" spans="16:24" ht="12.75">
      <c r="P670" s="182"/>
      <c r="Q670" s="182"/>
      <c r="R670" s="182"/>
      <c r="S670" s="182"/>
      <c r="T670" s="182"/>
      <c r="U670" s="182"/>
      <c r="V670" s="182"/>
      <c r="W670" s="182"/>
      <c r="X670" s="182"/>
    </row>
    <row r="671" spans="16:24" ht="12.75">
      <c r="P671" s="182"/>
      <c r="Q671" s="182"/>
      <c r="R671" s="182"/>
      <c r="S671" s="182"/>
      <c r="T671" s="182"/>
      <c r="U671" s="182"/>
      <c r="V671" s="182"/>
      <c r="W671" s="182"/>
      <c r="X671" s="182"/>
    </row>
    <row r="672" spans="16:24" ht="12.75">
      <c r="P672" s="182"/>
      <c r="Q672" s="182"/>
      <c r="R672" s="182"/>
      <c r="S672" s="182"/>
      <c r="T672" s="182"/>
      <c r="U672" s="182"/>
      <c r="V672" s="182"/>
      <c r="W672" s="182"/>
      <c r="X672" s="182"/>
    </row>
    <row r="673" spans="16:24" ht="12.75">
      <c r="P673" s="182"/>
      <c r="Q673" s="182"/>
      <c r="R673" s="182"/>
      <c r="S673" s="182"/>
      <c r="T673" s="182"/>
      <c r="U673" s="182"/>
      <c r="V673" s="182"/>
      <c r="W673" s="182"/>
      <c r="X673" s="182"/>
    </row>
    <row r="674" spans="16:24" ht="12.75">
      <c r="P674" s="182"/>
      <c r="Q674" s="182"/>
      <c r="R674" s="182"/>
      <c r="S674" s="182"/>
      <c r="T674" s="182"/>
      <c r="U674" s="182"/>
      <c r="V674" s="182"/>
      <c r="W674" s="182"/>
      <c r="X674" s="182"/>
    </row>
    <row r="675" spans="16:24" ht="12.75">
      <c r="P675" s="182"/>
      <c r="Q675" s="182"/>
      <c r="R675" s="182"/>
      <c r="S675" s="182"/>
      <c r="T675" s="182"/>
      <c r="U675" s="182"/>
      <c r="V675" s="182"/>
      <c r="W675" s="182"/>
      <c r="X675" s="182"/>
    </row>
    <row r="676" spans="16:24" ht="12.75">
      <c r="P676" s="182"/>
      <c r="Q676" s="182"/>
      <c r="R676" s="182"/>
      <c r="S676" s="182"/>
      <c r="T676" s="182"/>
      <c r="U676" s="182"/>
      <c r="V676" s="182"/>
      <c r="W676" s="182"/>
      <c r="X676" s="182"/>
    </row>
    <row r="677" spans="16:24" ht="12.75">
      <c r="P677" s="182"/>
      <c r="Q677" s="182"/>
      <c r="R677" s="182"/>
      <c r="S677" s="182"/>
      <c r="T677" s="182"/>
      <c r="U677" s="182"/>
      <c r="V677" s="182"/>
      <c r="W677" s="182"/>
      <c r="X677" s="182"/>
    </row>
    <row r="678" spans="16:24" ht="12.75">
      <c r="P678" s="182"/>
      <c r="Q678" s="182"/>
      <c r="R678" s="182"/>
      <c r="S678" s="182"/>
      <c r="T678" s="182"/>
      <c r="U678" s="182"/>
      <c r="V678" s="182"/>
      <c r="W678" s="182"/>
      <c r="X678" s="182"/>
    </row>
    <row r="679" spans="16:24" ht="12.75">
      <c r="P679" s="182"/>
      <c r="Q679" s="182"/>
      <c r="R679" s="182"/>
      <c r="S679" s="182"/>
      <c r="T679" s="182"/>
      <c r="U679" s="182"/>
      <c r="V679" s="182"/>
      <c r="W679" s="182"/>
      <c r="X679" s="182"/>
    </row>
    <row r="680" spans="16:24" ht="12.75">
      <c r="P680" s="182"/>
      <c r="Q680" s="182"/>
      <c r="R680" s="182"/>
      <c r="S680" s="182"/>
      <c r="T680" s="182"/>
      <c r="U680" s="182"/>
      <c r="V680" s="182"/>
      <c r="W680" s="182"/>
      <c r="X680" s="182"/>
    </row>
    <row r="681" spans="16:24" ht="12.75">
      <c r="P681" s="182"/>
      <c r="Q681" s="182"/>
      <c r="R681" s="182"/>
      <c r="S681" s="182"/>
      <c r="T681" s="182"/>
      <c r="U681" s="182"/>
      <c r="V681" s="182"/>
      <c r="W681" s="182"/>
      <c r="X681" s="182"/>
    </row>
    <row r="682" spans="16:24" ht="12.75">
      <c r="P682" s="182"/>
      <c r="Q682" s="182"/>
      <c r="R682" s="182"/>
      <c r="S682" s="182"/>
      <c r="T682" s="182"/>
      <c r="U682" s="182"/>
      <c r="V682" s="182"/>
      <c r="W682" s="182"/>
      <c r="X682" s="182"/>
    </row>
    <row r="683" spans="16:24" ht="12.75">
      <c r="P683" s="182"/>
      <c r="Q683" s="182"/>
      <c r="R683" s="182"/>
      <c r="S683" s="182"/>
      <c r="T683" s="182"/>
      <c r="U683" s="182"/>
      <c r="V683" s="182"/>
      <c r="W683" s="182"/>
      <c r="X683" s="182"/>
    </row>
    <row r="684" spans="16:24" ht="12.75">
      <c r="P684" s="182"/>
      <c r="Q684" s="182"/>
      <c r="R684" s="182"/>
      <c r="S684" s="182"/>
      <c r="T684" s="182"/>
      <c r="U684" s="182"/>
      <c r="V684" s="182"/>
      <c r="W684" s="182"/>
      <c r="X684" s="182"/>
    </row>
    <row r="685" spans="16:24" ht="12.75">
      <c r="P685" s="182"/>
      <c r="Q685" s="182"/>
      <c r="R685" s="182"/>
      <c r="S685" s="182"/>
      <c r="T685" s="182"/>
      <c r="U685" s="182"/>
      <c r="V685" s="182"/>
      <c r="W685" s="182"/>
      <c r="X685" s="182"/>
    </row>
    <row r="686" spans="16:24" ht="12.75">
      <c r="P686" s="182"/>
      <c r="Q686" s="182"/>
      <c r="R686" s="182"/>
      <c r="S686" s="182"/>
      <c r="T686" s="182"/>
      <c r="U686" s="182"/>
      <c r="V686" s="182"/>
      <c r="W686" s="182"/>
      <c r="X686" s="182"/>
    </row>
    <row r="687" spans="16:24" ht="12.75">
      <c r="P687" s="182"/>
      <c r="Q687" s="182"/>
      <c r="R687" s="182"/>
      <c r="S687" s="182"/>
      <c r="T687" s="182"/>
      <c r="U687" s="182"/>
      <c r="V687" s="182"/>
      <c r="W687" s="182"/>
      <c r="X687" s="182"/>
    </row>
    <row r="688" spans="16:24" ht="12.75">
      <c r="P688" s="182"/>
      <c r="Q688" s="182"/>
      <c r="R688" s="182"/>
      <c r="S688" s="182"/>
      <c r="T688" s="182"/>
      <c r="U688" s="182"/>
      <c r="V688" s="182"/>
      <c r="W688" s="182"/>
      <c r="X688" s="182"/>
    </row>
    <row r="689" spans="16:24" ht="12.75">
      <c r="P689" s="182"/>
      <c r="Q689" s="182"/>
      <c r="R689" s="182"/>
      <c r="S689" s="182"/>
      <c r="T689" s="182"/>
      <c r="U689" s="182"/>
      <c r="V689" s="182"/>
      <c r="W689" s="182"/>
      <c r="X689" s="182"/>
    </row>
    <row r="690" spans="16:24" ht="12.75">
      <c r="P690" s="182"/>
      <c r="Q690" s="182"/>
      <c r="R690" s="182"/>
      <c r="S690" s="182"/>
      <c r="T690" s="182"/>
      <c r="U690" s="182"/>
      <c r="V690" s="182"/>
      <c r="W690" s="182"/>
      <c r="X690" s="182"/>
    </row>
    <row r="691" spans="16:24" ht="12.75">
      <c r="P691" s="182"/>
      <c r="Q691" s="182"/>
      <c r="R691" s="182"/>
      <c r="S691" s="182"/>
      <c r="T691" s="182"/>
      <c r="U691" s="182"/>
      <c r="V691" s="182"/>
      <c r="W691" s="182"/>
      <c r="X691" s="182"/>
    </row>
    <row r="692" spans="16:24" ht="12.75">
      <c r="P692" s="182"/>
      <c r="Q692" s="182"/>
      <c r="R692" s="182"/>
      <c r="S692" s="182"/>
      <c r="T692" s="182"/>
      <c r="U692" s="182"/>
      <c r="V692" s="182"/>
      <c r="W692" s="182"/>
      <c r="X692" s="182"/>
    </row>
    <row r="693" spans="16:24" ht="12.75">
      <c r="P693" s="182"/>
      <c r="Q693" s="182"/>
      <c r="R693" s="182"/>
      <c r="S693" s="182"/>
      <c r="T693" s="182"/>
      <c r="U693" s="182"/>
      <c r="V693" s="182"/>
      <c r="W693" s="182"/>
      <c r="X693" s="182"/>
    </row>
    <row r="694" spans="16:24" ht="12.75">
      <c r="P694" s="182"/>
      <c r="Q694" s="182"/>
      <c r="R694" s="182"/>
      <c r="S694" s="182"/>
      <c r="T694" s="182"/>
      <c r="U694" s="182"/>
      <c r="V694" s="182"/>
      <c r="W694" s="182"/>
      <c r="X694" s="182"/>
    </row>
    <row r="695" spans="16:24" ht="12.75">
      <c r="P695" s="182"/>
      <c r="Q695" s="182"/>
      <c r="R695" s="182"/>
      <c r="S695" s="182"/>
      <c r="T695" s="182"/>
      <c r="U695" s="182"/>
      <c r="V695" s="182"/>
      <c r="W695" s="182"/>
      <c r="X695" s="182"/>
    </row>
    <row r="696" spans="16:24" ht="12.75">
      <c r="P696" s="182"/>
      <c r="Q696" s="182"/>
      <c r="R696" s="182"/>
      <c r="S696" s="182"/>
      <c r="T696" s="182"/>
      <c r="U696" s="182"/>
      <c r="V696" s="182"/>
      <c r="W696" s="182"/>
      <c r="X696" s="182"/>
    </row>
    <row r="697" spans="16:24" ht="12.75">
      <c r="P697" s="182"/>
      <c r="Q697" s="182"/>
      <c r="R697" s="182"/>
      <c r="S697" s="182"/>
      <c r="T697" s="182"/>
      <c r="U697" s="182"/>
      <c r="V697" s="182"/>
      <c r="W697" s="182"/>
      <c r="X697" s="182"/>
    </row>
    <row r="698" spans="16:24" ht="12.75">
      <c r="P698" s="182"/>
      <c r="Q698" s="182"/>
      <c r="R698" s="182"/>
      <c r="S698" s="182"/>
      <c r="T698" s="182"/>
      <c r="U698" s="182"/>
      <c r="V698" s="182"/>
      <c r="W698" s="182"/>
      <c r="X698" s="182"/>
    </row>
    <row r="699" spans="16:24" ht="12.75">
      <c r="P699" s="182"/>
      <c r="Q699" s="182"/>
      <c r="R699" s="182"/>
      <c r="S699" s="182"/>
      <c r="T699" s="182"/>
      <c r="U699" s="182"/>
      <c r="V699" s="182"/>
      <c r="W699" s="182"/>
      <c r="X699" s="182"/>
    </row>
    <row r="700" spans="16:24" ht="12.75">
      <c r="P700" s="182"/>
      <c r="Q700" s="182"/>
      <c r="R700" s="182"/>
      <c r="S700" s="182"/>
      <c r="T700" s="182"/>
      <c r="U700" s="182"/>
      <c r="V700" s="182"/>
      <c r="W700" s="182"/>
      <c r="X700" s="182"/>
    </row>
    <row r="701" spans="16:24" ht="12.75">
      <c r="P701" s="182"/>
      <c r="Q701" s="182"/>
      <c r="R701" s="182"/>
      <c r="S701" s="182"/>
      <c r="T701" s="182"/>
      <c r="U701" s="182"/>
      <c r="V701" s="182"/>
      <c r="W701" s="182"/>
      <c r="X701" s="182"/>
    </row>
    <row r="702" spans="16:24" ht="12.75">
      <c r="P702" s="182"/>
      <c r="Q702" s="182"/>
      <c r="R702" s="182"/>
      <c r="S702" s="182"/>
      <c r="T702" s="182"/>
      <c r="U702" s="182"/>
      <c r="V702" s="182"/>
      <c r="W702" s="182"/>
      <c r="X702" s="182"/>
    </row>
    <row r="703" spans="16:24" ht="12.75">
      <c r="P703" s="182"/>
      <c r="Q703" s="182"/>
      <c r="R703" s="182"/>
      <c r="S703" s="182"/>
      <c r="T703" s="182"/>
      <c r="U703" s="182"/>
      <c r="V703" s="182"/>
      <c r="W703" s="182"/>
      <c r="X703" s="182"/>
    </row>
    <row r="704" spans="16:24" ht="12.75">
      <c r="P704" s="182"/>
      <c r="Q704" s="182"/>
      <c r="R704" s="182"/>
      <c r="S704" s="182"/>
      <c r="T704" s="182"/>
      <c r="U704" s="182"/>
      <c r="V704" s="182"/>
      <c r="W704" s="182"/>
      <c r="X704" s="182"/>
    </row>
    <row r="705" spans="16:24" ht="12.75">
      <c r="P705" s="182"/>
      <c r="Q705" s="182"/>
      <c r="R705" s="182"/>
      <c r="S705" s="182"/>
      <c r="T705" s="182"/>
      <c r="U705" s="182"/>
      <c r="V705" s="182"/>
      <c r="W705" s="182"/>
      <c r="X705" s="182"/>
    </row>
    <row r="706" spans="16:24" ht="12.75">
      <c r="P706" s="182"/>
      <c r="Q706" s="182"/>
      <c r="R706" s="182"/>
      <c r="S706" s="182"/>
      <c r="T706" s="182"/>
      <c r="U706" s="182"/>
      <c r="V706" s="182"/>
      <c r="W706" s="182"/>
      <c r="X706" s="182"/>
    </row>
    <row r="707" spans="16:24" ht="12.75">
      <c r="P707" s="182"/>
      <c r="Q707" s="182"/>
      <c r="R707" s="182"/>
      <c r="S707" s="182"/>
      <c r="T707" s="182"/>
      <c r="U707" s="182"/>
      <c r="V707" s="182"/>
      <c r="W707" s="182"/>
      <c r="X707" s="182"/>
    </row>
    <row r="708" spans="16:24" ht="12.75">
      <c r="P708" s="182"/>
      <c r="Q708" s="182"/>
      <c r="R708" s="182"/>
      <c r="S708" s="182"/>
      <c r="T708" s="182"/>
      <c r="U708" s="182"/>
      <c r="V708" s="182"/>
      <c r="W708" s="182"/>
      <c r="X708" s="182"/>
    </row>
    <row r="709" spans="16:24" ht="12.75">
      <c r="P709" s="182"/>
      <c r="Q709" s="182"/>
      <c r="R709" s="182"/>
      <c r="S709" s="182"/>
      <c r="T709" s="182"/>
      <c r="U709" s="182"/>
      <c r="V709" s="182"/>
      <c r="W709" s="182"/>
      <c r="X709" s="182"/>
    </row>
    <row r="710" spans="16:24" ht="12.75">
      <c r="P710" s="182"/>
      <c r="Q710" s="182"/>
      <c r="R710" s="182"/>
      <c r="S710" s="182"/>
      <c r="T710" s="182"/>
      <c r="U710" s="182"/>
      <c r="V710" s="182"/>
      <c r="W710" s="182"/>
      <c r="X710" s="182"/>
    </row>
    <row r="711" spans="16:24" ht="12.75">
      <c r="P711" s="182"/>
      <c r="Q711" s="182"/>
      <c r="R711" s="182"/>
      <c r="S711" s="182"/>
      <c r="T711" s="182"/>
      <c r="U711" s="182"/>
      <c r="V711" s="182"/>
      <c r="W711" s="182"/>
      <c r="X711" s="182"/>
    </row>
    <row r="712" spans="16:24" ht="12.75">
      <c r="P712" s="182"/>
      <c r="Q712" s="182"/>
      <c r="R712" s="182"/>
      <c r="S712" s="182"/>
      <c r="T712" s="182"/>
      <c r="U712" s="182"/>
      <c r="V712" s="182"/>
      <c r="W712" s="182"/>
      <c r="X712" s="182"/>
    </row>
    <row r="713" spans="16:24" ht="12.75">
      <c r="P713" s="182"/>
      <c r="Q713" s="182"/>
      <c r="R713" s="182"/>
      <c r="S713" s="182"/>
      <c r="T713" s="182"/>
      <c r="U713" s="182"/>
      <c r="V713" s="182"/>
      <c r="W713" s="182"/>
      <c r="X713" s="182"/>
    </row>
    <row r="714" spans="16:24" ht="12.75">
      <c r="P714" s="182"/>
      <c r="Q714" s="182"/>
      <c r="R714" s="182"/>
      <c r="S714" s="182"/>
      <c r="T714" s="182"/>
      <c r="U714" s="182"/>
      <c r="V714" s="182"/>
      <c r="W714" s="182"/>
      <c r="X714" s="182"/>
    </row>
    <row r="715" spans="16:24" ht="12.75">
      <c r="P715" s="182"/>
      <c r="Q715" s="182"/>
      <c r="R715" s="182"/>
      <c r="S715" s="182"/>
      <c r="T715" s="182"/>
      <c r="U715" s="182"/>
      <c r="V715" s="182"/>
      <c r="W715" s="182"/>
      <c r="X715" s="182"/>
    </row>
    <row r="716" spans="16:24" ht="12.75">
      <c r="P716" s="182"/>
      <c r="Q716" s="182"/>
      <c r="R716" s="182"/>
      <c r="S716" s="182"/>
      <c r="T716" s="182"/>
      <c r="U716" s="182"/>
      <c r="V716" s="182"/>
      <c r="W716" s="182"/>
      <c r="X716" s="182"/>
    </row>
    <row r="717" spans="16:24" ht="12.75">
      <c r="P717" s="182"/>
      <c r="Q717" s="182"/>
      <c r="R717" s="182"/>
      <c r="S717" s="182"/>
      <c r="T717" s="182"/>
      <c r="U717" s="182"/>
      <c r="V717" s="182"/>
      <c r="W717" s="182"/>
      <c r="X717" s="182"/>
    </row>
    <row r="718" spans="16:24" ht="12.75">
      <c r="P718" s="182"/>
      <c r="Q718" s="182"/>
      <c r="R718" s="182"/>
      <c r="S718" s="182"/>
      <c r="T718" s="182"/>
      <c r="U718" s="182"/>
      <c r="V718" s="182"/>
      <c r="W718" s="182"/>
      <c r="X718" s="182"/>
    </row>
    <row r="719" spans="16:24" ht="12.75">
      <c r="P719" s="182"/>
      <c r="Q719" s="182"/>
      <c r="R719" s="182"/>
      <c r="S719" s="182"/>
      <c r="T719" s="182"/>
      <c r="U719" s="182"/>
      <c r="V719" s="182"/>
      <c r="W719" s="182"/>
      <c r="X719" s="182"/>
    </row>
    <row r="720" spans="16:24" ht="12.75">
      <c r="P720" s="182"/>
      <c r="Q720" s="182"/>
      <c r="R720" s="182"/>
      <c r="S720" s="182"/>
      <c r="T720" s="182"/>
      <c r="U720" s="182"/>
      <c r="V720" s="182"/>
      <c r="W720" s="182"/>
      <c r="X720" s="182"/>
    </row>
    <row r="721" spans="16:24" ht="12.75">
      <c r="P721" s="182"/>
      <c r="Q721" s="182"/>
      <c r="R721" s="182"/>
      <c r="S721" s="182"/>
      <c r="T721" s="182"/>
      <c r="U721" s="182"/>
      <c r="V721" s="182"/>
      <c r="W721" s="182"/>
      <c r="X721" s="182"/>
    </row>
    <row r="722" spans="16:24" ht="12.75">
      <c r="P722" s="182"/>
      <c r="Q722" s="182"/>
      <c r="R722" s="182"/>
      <c r="S722" s="182"/>
      <c r="T722" s="182"/>
      <c r="U722" s="182"/>
      <c r="V722" s="182"/>
      <c r="W722" s="182"/>
      <c r="X722" s="182"/>
    </row>
    <row r="723" spans="16:24" ht="12.75">
      <c r="P723" s="182"/>
      <c r="Q723" s="182"/>
      <c r="R723" s="182"/>
      <c r="S723" s="182"/>
      <c r="T723" s="182"/>
      <c r="U723" s="182"/>
      <c r="V723" s="182"/>
      <c r="W723" s="182"/>
      <c r="X723" s="182"/>
    </row>
    <row r="724" spans="16:24" ht="12.75">
      <c r="P724" s="182"/>
      <c r="Q724" s="182"/>
      <c r="R724" s="182"/>
      <c r="S724" s="182"/>
      <c r="T724" s="182"/>
      <c r="U724" s="182"/>
      <c r="V724" s="182"/>
      <c r="W724" s="182"/>
      <c r="X724" s="182"/>
    </row>
    <row r="725" spans="16:24" ht="12.75">
      <c r="P725" s="182"/>
      <c r="Q725" s="182"/>
      <c r="R725" s="182"/>
      <c r="S725" s="182"/>
      <c r="T725" s="182"/>
      <c r="U725" s="182"/>
      <c r="V725" s="182"/>
      <c r="W725" s="182"/>
      <c r="X725" s="182"/>
    </row>
    <row r="726" spans="16:24" ht="12.75">
      <c r="P726" s="182"/>
      <c r="Q726" s="182"/>
      <c r="R726" s="182"/>
      <c r="S726" s="182"/>
      <c r="T726" s="182"/>
      <c r="U726" s="182"/>
      <c r="V726" s="182"/>
      <c r="W726" s="182"/>
      <c r="X726" s="182"/>
    </row>
    <row r="727" spans="16:24" ht="12.75">
      <c r="P727" s="182"/>
      <c r="Q727" s="182"/>
      <c r="R727" s="182"/>
      <c r="S727" s="182"/>
      <c r="T727" s="182"/>
      <c r="U727" s="182"/>
      <c r="V727" s="182"/>
      <c r="W727" s="182"/>
      <c r="X727" s="182"/>
    </row>
    <row r="728" spans="16:24" ht="12.75">
      <c r="P728" s="182"/>
      <c r="Q728" s="182"/>
      <c r="R728" s="182"/>
      <c r="S728" s="182"/>
      <c r="T728" s="182"/>
      <c r="U728" s="182"/>
      <c r="V728" s="182"/>
      <c r="W728" s="182"/>
      <c r="X728" s="182"/>
    </row>
    <row r="729" spans="16:24" ht="12.75">
      <c r="P729" s="182"/>
      <c r="Q729" s="182"/>
      <c r="R729" s="182"/>
      <c r="S729" s="182"/>
      <c r="T729" s="182"/>
      <c r="U729" s="182"/>
      <c r="V729" s="182"/>
      <c r="W729" s="182"/>
      <c r="X729" s="182"/>
    </row>
    <row r="730" spans="16:24" ht="12.75">
      <c r="P730" s="182"/>
      <c r="Q730" s="182"/>
      <c r="R730" s="182"/>
      <c r="S730" s="182"/>
      <c r="T730" s="182"/>
      <c r="U730" s="182"/>
      <c r="V730" s="182"/>
      <c r="W730" s="182"/>
      <c r="X730" s="182"/>
    </row>
    <row r="731" spans="16:24" ht="12.75">
      <c r="P731" s="182"/>
      <c r="Q731" s="182"/>
      <c r="R731" s="182"/>
      <c r="S731" s="182"/>
      <c r="T731" s="182"/>
      <c r="U731" s="182"/>
      <c r="V731" s="182"/>
      <c r="W731" s="182"/>
      <c r="X731" s="182"/>
    </row>
    <row r="732" spans="16:24" ht="12.75">
      <c r="P732" s="182"/>
      <c r="Q732" s="182"/>
      <c r="R732" s="182"/>
      <c r="S732" s="182"/>
      <c r="T732" s="182"/>
      <c r="U732" s="182"/>
      <c r="V732" s="182"/>
      <c r="W732" s="182"/>
      <c r="X732" s="182"/>
    </row>
    <row r="733" spans="16:24" ht="12.75">
      <c r="P733" s="182"/>
      <c r="Q733" s="182"/>
      <c r="R733" s="182"/>
      <c r="S733" s="182"/>
      <c r="T733" s="182"/>
      <c r="U733" s="182"/>
      <c r="V733" s="182"/>
      <c r="W733" s="182"/>
      <c r="X733" s="182"/>
    </row>
    <row r="734" spans="16:24" ht="12.75">
      <c r="P734" s="182"/>
      <c r="Q734" s="182"/>
      <c r="R734" s="182"/>
      <c r="S734" s="182"/>
      <c r="T734" s="182"/>
      <c r="U734" s="182"/>
      <c r="V734" s="182"/>
      <c r="W734" s="182"/>
      <c r="X734" s="182"/>
    </row>
    <row r="735" spans="16:24" ht="12.75">
      <c r="P735" s="182"/>
      <c r="Q735" s="182"/>
      <c r="R735" s="182"/>
      <c r="S735" s="182"/>
      <c r="T735" s="182"/>
      <c r="U735" s="182"/>
      <c r="V735" s="182"/>
      <c r="W735" s="182"/>
      <c r="X735" s="182"/>
    </row>
    <row r="736" spans="16:24" ht="12.75">
      <c r="P736" s="182"/>
      <c r="Q736" s="182"/>
      <c r="R736" s="182"/>
      <c r="S736" s="182"/>
      <c r="T736" s="182"/>
      <c r="U736" s="182"/>
      <c r="V736" s="182"/>
      <c r="W736" s="182"/>
      <c r="X736" s="182"/>
    </row>
    <row r="737" spans="16:24" ht="12.75">
      <c r="P737" s="182"/>
      <c r="Q737" s="182"/>
      <c r="R737" s="182"/>
      <c r="S737" s="182"/>
      <c r="T737" s="182"/>
      <c r="U737" s="182"/>
      <c r="V737" s="182"/>
      <c r="W737" s="182"/>
      <c r="X737" s="182"/>
    </row>
    <row r="738" spans="16:24" ht="12.75">
      <c r="P738" s="182"/>
      <c r="Q738" s="182"/>
      <c r="R738" s="182"/>
      <c r="S738" s="182"/>
      <c r="T738" s="182"/>
      <c r="U738" s="182"/>
      <c r="V738" s="182"/>
      <c r="W738" s="182"/>
      <c r="X738" s="182"/>
    </row>
    <row r="739" spans="16:24" ht="12.75">
      <c r="P739" s="182"/>
      <c r="Q739" s="182"/>
      <c r="R739" s="182"/>
      <c r="S739" s="182"/>
      <c r="T739" s="182"/>
      <c r="U739" s="182"/>
      <c r="V739" s="182"/>
      <c r="W739" s="182"/>
      <c r="X739" s="182"/>
    </row>
    <row r="740" spans="16:24" ht="12.75">
      <c r="P740" s="182"/>
      <c r="Q740" s="182"/>
      <c r="R740" s="182"/>
      <c r="S740" s="182"/>
      <c r="T740" s="182"/>
      <c r="U740" s="182"/>
      <c r="V740" s="182"/>
      <c r="W740" s="182"/>
      <c r="X740" s="182"/>
    </row>
    <row r="741" spans="16:24" ht="12.75">
      <c r="P741" s="182"/>
      <c r="Q741" s="182"/>
      <c r="R741" s="182"/>
      <c r="S741" s="182"/>
      <c r="T741" s="182"/>
      <c r="U741" s="182"/>
      <c r="V741" s="182"/>
      <c r="W741" s="182"/>
      <c r="X741" s="182"/>
    </row>
    <row r="742" spans="16:24" ht="12.75">
      <c r="P742" s="182"/>
      <c r="Q742" s="182"/>
      <c r="R742" s="182"/>
      <c r="S742" s="182"/>
      <c r="T742" s="182"/>
      <c r="U742" s="182"/>
      <c r="V742" s="182"/>
      <c r="W742" s="182"/>
      <c r="X742" s="182"/>
    </row>
    <row r="743" spans="16:24" ht="12.75">
      <c r="P743" s="182"/>
      <c r="Q743" s="182"/>
      <c r="R743" s="182"/>
      <c r="S743" s="182"/>
      <c r="T743" s="182"/>
      <c r="U743" s="182"/>
      <c r="V743" s="182"/>
      <c r="W743" s="182"/>
      <c r="X743" s="182"/>
    </row>
    <row r="744" spans="16:24" ht="12.75">
      <c r="P744" s="182"/>
      <c r="Q744" s="182"/>
      <c r="R744" s="182"/>
      <c r="S744" s="182"/>
      <c r="T744" s="182"/>
      <c r="U744" s="182"/>
      <c r="V744" s="182"/>
      <c r="W744" s="182"/>
      <c r="X744" s="182"/>
    </row>
    <row r="745" spans="16:24" ht="12.75">
      <c r="P745" s="182"/>
      <c r="Q745" s="182"/>
      <c r="R745" s="182"/>
      <c r="S745" s="182"/>
      <c r="T745" s="182"/>
      <c r="U745" s="182"/>
      <c r="V745" s="182"/>
      <c r="W745" s="182"/>
      <c r="X745" s="182"/>
    </row>
    <row r="746" spans="16:24" ht="12.75">
      <c r="P746" s="182"/>
      <c r="Q746" s="182"/>
      <c r="R746" s="182"/>
      <c r="S746" s="182"/>
      <c r="T746" s="182"/>
      <c r="U746" s="182"/>
      <c r="V746" s="182"/>
      <c r="W746" s="182"/>
      <c r="X746" s="182"/>
    </row>
    <row r="747" spans="16:24" ht="12.75">
      <c r="P747" s="182"/>
      <c r="Q747" s="182"/>
      <c r="R747" s="182"/>
      <c r="S747" s="182"/>
      <c r="T747" s="182"/>
      <c r="U747" s="182"/>
      <c r="V747" s="182"/>
      <c r="W747" s="182"/>
      <c r="X747" s="182"/>
    </row>
    <row r="748" spans="16:24" ht="12.75">
      <c r="P748" s="182"/>
      <c r="Q748" s="182"/>
      <c r="R748" s="182"/>
      <c r="S748" s="182"/>
      <c r="T748" s="182"/>
      <c r="U748" s="182"/>
      <c r="V748" s="182"/>
      <c r="W748" s="182"/>
      <c r="X748" s="182"/>
    </row>
    <row r="749" spans="16:24" ht="12.75">
      <c r="P749" s="182"/>
      <c r="Q749" s="182"/>
      <c r="R749" s="182"/>
      <c r="S749" s="182"/>
      <c r="T749" s="182"/>
      <c r="U749" s="182"/>
      <c r="V749" s="182"/>
      <c r="W749" s="182"/>
      <c r="X749" s="182"/>
    </row>
    <row r="750" spans="16:24" ht="12.75">
      <c r="P750" s="182"/>
      <c r="Q750" s="182"/>
      <c r="R750" s="182"/>
      <c r="S750" s="182"/>
      <c r="T750" s="182"/>
      <c r="U750" s="182"/>
      <c r="V750" s="182"/>
      <c r="W750" s="182"/>
      <c r="X750" s="182"/>
    </row>
    <row r="751" spans="16:24" ht="12.75">
      <c r="P751" s="182"/>
      <c r="Q751" s="182"/>
      <c r="R751" s="182"/>
      <c r="S751" s="182"/>
      <c r="T751" s="182"/>
      <c r="U751" s="182"/>
      <c r="V751" s="182"/>
      <c r="W751" s="182"/>
      <c r="X751" s="182"/>
    </row>
    <row r="752" spans="16:24" ht="12.75">
      <c r="P752" s="182"/>
      <c r="Q752" s="182"/>
      <c r="R752" s="182"/>
      <c r="S752" s="182"/>
      <c r="T752" s="182"/>
      <c r="U752" s="182"/>
      <c r="V752" s="182"/>
      <c r="W752" s="182"/>
      <c r="X752" s="182"/>
    </row>
    <row r="753" spans="16:24" ht="12.75">
      <c r="P753" s="182"/>
      <c r="Q753" s="182"/>
      <c r="R753" s="182"/>
      <c r="S753" s="182"/>
      <c r="T753" s="182"/>
      <c r="U753" s="182"/>
      <c r="V753" s="182"/>
      <c r="W753" s="182"/>
      <c r="X753" s="182"/>
    </row>
    <row r="754" spans="16:24" ht="12.75">
      <c r="P754" s="182"/>
      <c r="Q754" s="182"/>
      <c r="R754" s="182"/>
      <c r="S754" s="182"/>
      <c r="T754" s="182"/>
      <c r="U754" s="182"/>
      <c r="V754" s="182"/>
      <c r="W754" s="182"/>
      <c r="X754" s="182"/>
    </row>
    <row r="755" spans="16:24" ht="12.75">
      <c r="P755" s="182"/>
      <c r="Q755" s="182"/>
      <c r="R755" s="182"/>
      <c r="S755" s="182"/>
      <c r="T755" s="182"/>
      <c r="U755" s="182"/>
      <c r="V755" s="182"/>
      <c r="W755" s="182"/>
      <c r="X755" s="182"/>
    </row>
    <row r="756" spans="16:24" ht="12.75">
      <c r="P756" s="182"/>
      <c r="Q756" s="182"/>
      <c r="R756" s="182"/>
      <c r="S756" s="182"/>
      <c r="T756" s="182"/>
      <c r="U756" s="182"/>
      <c r="V756" s="182"/>
      <c r="W756" s="182"/>
      <c r="X756" s="182"/>
    </row>
    <row r="757" spans="16:24" ht="12.75">
      <c r="P757" s="182"/>
      <c r="Q757" s="182"/>
      <c r="R757" s="182"/>
      <c r="S757" s="182"/>
      <c r="T757" s="182"/>
      <c r="U757" s="182"/>
      <c r="V757" s="182"/>
      <c r="W757" s="182"/>
      <c r="X757" s="182"/>
    </row>
    <row r="758" spans="16:24" ht="12.75">
      <c r="P758" s="182"/>
      <c r="Q758" s="182"/>
      <c r="R758" s="182"/>
      <c r="S758" s="182"/>
      <c r="T758" s="182"/>
      <c r="U758" s="182"/>
      <c r="V758" s="182"/>
      <c r="W758" s="182"/>
      <c r="X758" s="182"/>
    </row>
    <row r="759" spans="16:24" ht="12.75">
      <c r="P759" s="182"/>
      <c r="Q759" s="182"/>
      <c r="R759" s="182"/>
      <c r="S759" s="182"/>
      <c r="T759" s="182"/>
      <c r="U759" s="182"/>
      <c r="V759" s="182"/>
      <c r="W759" s="182"/>
      <c r="X759" s="182"/>
    </row>
    <row r="760" spans="16:24" ht="12.75">
      <c r="P760" s="182"/>
      <c r="Q760" s="182"/>
      <c r="R760" s="182"/>
      <c r="S760" s="182"/>
      <c r="T760" s="182"/>
      <c r="U760" s="182"/>
      <c r="V760" s="182"/>
      <c r="W760" s="182"/>
      <c r="X760" s="182"/>
    </row>
    <row r="761" spans="16:24" ht="12.75">
      <c r="P761" s="182"/>
      <c r="Q761" s="182"/>
      <c r="R761" s="182"/>
      <c r="S761" s="182"/>
      <c r="T761" s="182"/>
      <c r="U761" s="182"/>
      <c r="V761" s="182"/>
      <c r="W761" s="182"/>
      <c r="X761" s="182"/>
    </row>
    <row r="762" spans="16:24" ht="12.75">
      <c r="P762" s="182"/>
      <c r="Q762" s="182"/>
      <c r="R762" s="182"/>
      <c r="S762" s="182"/>
      <c r="T762" s="182"/>
      <c r="U762" s="182"/>
      <c r="V762" s="182"/>
      <c r="W762" s="182"/>
      <c r="X762" s="182"/>
    </row>
    <row r="763" spans="16:24" ht="12.75">
      <c r="P763" s="182"/>
      <c r="Q763" s="182"/>
      <c r="R763" s="182"/>
      <c r="S763" s="182"/>
      <c r="T763" s="182"/>
      <c r="U763" s="182"/>
      <c r="V763" s="182"/>
      <c r="W763" s="182"/>
      <c r="X763" s="182"/>
    </row>
    <row r="764" spans="16:24" ht="12.75">
      <c r="P764" s="182"/>
      <c r="Q764" s="182"/>
      <c r="R764" s="182"/>
      <c r="S764" s="182"/>
      <c r="T764" s="182"/>
      <c r="U764" s="182"/>
      <c r="V764" s="182"/>
      <c r="W764" s="182"/>
      <c r="X764" s="182"/>
    </row>
    <row r="765" spans="16:24" ht="12.75">
      <c r="P765" s="182"/>
      <c r="Q765" s="182"/>
      <c r="R765" s="182"/>
      <c r="S765" s="182"/>
      <c r="T765" s="182"/>
      <c r="U765" s="182"/>
      <c r="V765" s="182"/>
      <c r="W765" s="182"/>
      <c r="X765" s="182"/>
    </row>
    <row r="766" spans="16:24" ht="12.75">
      <c r="P766" s="182"/>
      <c r="Q766" s="182"/>
      <c r="R766" s="182"/>
      <c r="S766" s="182"/>
      <c r="T766" s="182"/>
      <c r="U766" s="182"/>
      <c r="V766" s="182"/>
      <c r="W766" s="182"/>
      <c r="X766" s="182"/>
    </row>
    <row r="767" spans="16:24" ht="12.75">
      <c r="P767" s="182"/>
      <c r="Q767" s="182"/>
      <c r="R767" s="182"/>
      <c r="S767" s="182"/>
      <c r="T767" s="182"/>
      <c r="U767" s="182"/>
      <c r="V767" s="182"/>
      <c r="W767" s="182"/>
      <c r="X767" s="182"/>
    </row>
    <row r="768" spans="16:24" ht="12.75">
      <c r="P768" s="182"/>
      <c r="Q768" s="182"/>
      <c r="R768" s="182"/>
      <c r="S768" s="182"/>
      <c r="T768" s="182"/>
      <c r="U768" s="182"/>
      <c r="V768" s="182"/>
      <c r="W768" s="182"/>
      <c r="X768" s="182"/>
    </row>
    <row r="769" spans="16:24" ht="12.75">
      <c r="P769" s="182"/>
      <c r="Q769" s="182"/>
      <c r="R769" s="182"/>
      <c r="S769" s="182"/>
      <c r="T769" s="182"/>
      <c r="U769" s="182"/>
      <c r="V769" s="182"/>
      <c r="W769" s="182"/>
      <c r="X769" s="182"/>
    </row>
    <row r="770" spans="16:24" ht="12.75">
      <c r="P770" s="182"/>
      <c r="Q770" s="182"/>
      <c r="R770" s="182"/>
      <c r="S770" s="182"/>
      <c r="T770" s="182"/>
      <c r="U770" s="182"/>
      <c r="V770" s="182"/>
      <c r="W770" s="182"/>
      <c r="X770" s="182"/>
    </row>
    <row r="771" spans="16:24" ht="12.75">
      <c r="P771" s="182"/>
      <c r="Q771" s="182"/>
      <c r="R771" s="182"/>
      <c r="S771" s="182"/>
      <c r="T771" s="182"/>
      <c r="U771" s="182"/>
      <c r="V771" s="182"/>
      <c r="W771" s="182"/>
      <c r="X771" s="182"/>
    </row>
    <row r="772" spans="16:24" ht="12.75">
      <c r="P772" s="182"/>
      <c r="Q772" s="182"/>
      <c r="R772" s="182"/>
      <c r="S772" s="182"/>
      <c r="T772" s="182"/>
      <c r="U772" s="182"/>
      <c r="V772" s="182"/>
      <c r="W772" s="182"/>
      <c r="X772" s="182"/>
    </row>
    <row r="773" spans="16:24" ht="12.75">
      <c r="P773" s="182"/>
      <c r="Q773" s="182"/>
      <c r="R773" s="182"/>
      <c r="S773" s="182"/>
      <c r="T773" s="182"/>
      <c r="U773" s="182"/>
      <c r="V773" s="182"/>
      <c r="W773" s="182"/>
      <c r="X773" s="182"/>
    </row>
    <row r="774" spans="16:24" ht="12.75">
      <c r="P774" s="182"/>
      <c r="Q774" s="182"/>
      <c r="R774" s="182"/>
      <c r="S774" s="182"/>
      <c r="T774" s="182"/>
      <c r="U774" s="182"/>
      <c r="V774" s="182"/>
      <c r="W774" s="182"/>
      <c r="X774" s="182"/>
    </row>
    <row r="775" spans="16:24" ht="12.75">
      <c r="P775" s="182"/>
      <c r="Q775" s="182"/>
      <c r="R775" s="182"/>
      <c r="S775" s="182"/>
      <c r="T775" s="182"/>
      <c r="U775" s="182"/>
      <c r="V775" s="182"/>
      <c r="W775" s="182"/>
      <c r="X775" s="182"/>
    </row>
    <row r="776" spans="16:24" ht="12.75">
      <c r="P776" s="182"/>
      <c r="Q776" s="182"/>
      <c r="R776" s="182"/>
      <c r="S776" s="182"/>
      <c r="T776" s="182"/>
      <c r="U776" s="182"/>
      <c r="V776" s="182"/>
      <c r="W776" s="182"/>
      <c r="X776" s="182"/>
    </row>
    <row r="777" spans="16:24" ht="12.75">
      <c r="P777" s="182"/>
      <c r="Q777" s="182"/>
      <c r="R777" s="182"/>
      <c r="S777" s="182"/>
      <c r="T777" s="182"/>
      <c r="U777" s="182"/>
      <c r="V777" s="182"/>
      <c r="W777" s="182"/>
      <c r="X777" s="182"/>
    </row>
    <row r="778" spans="16:24" ht="12.75">
      <c r="P778" s="182"/>
      <c r="Q778" s="182"/>
      <c r="R778" s="182"/>
      <c r="S778" s="182"/>
      <c r="T778" s="182"/>
      <c r="U778" s="182"/>
      <c r="V778" s="182"/>
      <c r="W778" s="182"/>
      <c r="X778" s="182"/>
    </row>
    <row r="779" spans="16:24" ht="12.75">
      <c r="P779" s="182"/>
      <c r="Q779" s="182"/>
      <c r="R779" s="182"/>
      <c r="S779" s="182"/>
      <c r="T779" s="182"/>
      <c r="U779" s="182"/>
      <c r="V779" s="182"/>
      <c r="W779" s="182"/>
      <c r="X779" s="182"/>
    </row>
    <row r="780" spans="16:24" ht="12.75">
      <c r="P780" s="182"/>
      <c r="Q780" s="182"/>
      <c r="R780" s="182"/>
      <c r="S780" s="182"/>
      <c r="T780" s="182"/>
      <c r="U780" s="182"/>
      <c r="V780" s="182"/>
      <c r="W780" s="182"/>
      <c r="X780" s="182"/>
    </row>
    <row r="781" spans="16:24" ht="12.75">
      <c r="P781" s="182"/>
      <c r="Q781" s="182"/>
      <c r="R781" s="182"/>
      <c r="S781" s="182"/>
      <c r="T781" s="182"/>
      <c r="U781" s="182"/>
      <c r="V781" s="182"/>
      <c r="W781" s="182"/>
      <c r="X781" s="182"/>
    </row>
    <row r="782" spans="16:24" ht="12.75">
      <c r="P782" s="182"/>
      <c r="Q782" s="182"/>
      <c r="R782" s="182"/>
      <c r="S782" s="182"/>
      <c r="T782" s="182"/>
      <c r="U782" s="182"/>
      <c r="V782" s="182"/>
      <c r="W782" s="182"/>
      <c r="X782" s="182"/>
    </row>
    <row r="783" spans="16:24" ht="12.75">
      <c r="P783" s="182"/>
      <c r="Q783" s="182"/>
      <c r="R783" s="182"/>
      <c r="S783" s="182"/>
      <c r="T783" s="182"/>
      <c r="U783" s="182"/>
      <c r="V783" s="182"/>
      <c r="W783" s="182"/>
      <c r="X783" s="182"/>
    </row>
    <row r="784" spans="16:24" ht="12.75">
      <c r="P784" s="182"/>
      <c r="Q784" s="182"/>
      <c r="R784" s="182"/>
      <c r="S784" s="182"/>
      <c r="T784" s="182"/>
      <c r="U784" s="182"/>
      <c r="V784" s="182"/>
      <c r="W784" s="182"/>
      <c r="X784" s="182"/>
    </row>
    <row r="785" spans="16:24" ht="12.75">
      <c r="P785" s="182"/>
      <c r="Q785" s="182"/>
      <c r="R785" s="182"/>
      <c r="S785" s="182"/>
      <c r="T785" s="182"/>
      <c r="U785" s="182"/>
      <c r="V785" s="182"/>
      <c r="W785" s="182"/>
      <c r="X785" s="182"/>
    </row>
    <row r="786" spans="16:24" ht="12.75">
      <c r="P786" s="182"/>
      <c r="Q786" s="182"/>
      <c r="R786" s="182"/>
      <c r="S786" s="182"/>
      <c r="T786" s="182"/>
      <c r="U786" s="182"/>
      <c r="V786" s="182"/>
      <c r="W786" s="182"/>
      <c r="X786" s="182"/>
    </row>
    <row r="787" spans="16:24" ht="12.75">
      <c r="P787" s="182"/>
      <c r="Q787" s="182"/>
      <c r="R787" s="182"/>
      <c r="S787" s="182"/>
      <c r="T787" s="182"/>
      <c r="U787" s="182"/>
      <c r="V787" s="182"/>
      <c r="W787" s="182"/>
      <c r="X787" s="182"/>
    </row>
    <row r="788" spans="16:24" ht="12.75">
      <c r="P788" s="182"/>
      <c r="Q788" s="182"/>
      <c r="R788" s="182"/>
      <c r="S788" s="182"/>
      <c r="T788" s="182"/>
      <c r="U788" s="182"/>
      <c r="V788" s="182"/>
      <c r="W788" s="182"/>
      <c r="X788" s="182"/>
    </row>
    <row r="789" spans="16:24" ht="12.75">
      <c r="P789" s="182"/>
      <c r="Q789" s="182"/>
      <c r="R789" s="182"/>
      <c r="S789" s="182"/>
      <c r="T789" s="182"/>
      <c r="U789" s="182"/>
      <c r="V789" s="182"/>
      <c r="W789" s="182"/>
      <c r="X789" s="182"/>
    </row>
    <row r="790" spans="16:24" ht="12.75">
      <c r="P790" s="182"/>
      <c r="Q790" s="182"/>
      <c r="R790" s="182"/>
      <c r="S790" s="182"/>
      <c r="T790" s="182"/>
      <c r="U790" s="182"/>
      <c r="V790" s="182"/>
      <c r="W790" s="182"/>
      <c r="X790" s="182"/>
    </row>
    <row r="791" spans="16:24" ht="12.75">
      <c r="P791" s="182"/>
      <c r="Q791" s="182"/>
      <c r="R791" s="182"/>
      <c r="S791" s="182"/>
      <c r="T791" s="182"/>
      <c r="U791" s="182"/>
      <c r="V791" s="182"/>
      <c r="W791" s="182"/>
      <c r="X791" s="182"/>
    </row>
    <row r="792" spans="16:24" ht="12.75">
      <c r="P792" s="182"/>
      <c r="Q792" s="182"/>
      <c r="R792" s="182"/>
      <c r="S792" s="182"/>
      <c r="T792" s="182"/>
      <c r="U792" s="182"/>
      <c r="V792" s="182"/>
      <c r="W792" s="182"/>
      <c r="X792" s="182"/>
    </row>
    <row r="793" spans="16:24" ht="12.75">
      <c r="P793" s="182"/>
      <c r="Q793" s="182"/>
      <c r="R793" s="182"/>
      <c r="S793" s="182"/>
      <c r="T793" s="182"/>
      <c r="U793" s="182"/>
      <c r="V793" s="182"/>
      <c r="W793" s="182"/>
      <c r="X793" s="182"/>
    </row>
    <row r="794" spans="16:24" ht="12.75">
      <c r="P794" s="182"/>
      <c r="Q794" s="182"/>
      <c r="R794" s="182"/>
      <c r="S794" s="182"/>
      <c r="T794" s="182"/>
      <c r="U794" s="182"/>
      <c r="V794" s="182"/>
      <c r="W794" s="182"/>
      <c r="X794" s="182"/>
    </row>
    <row r="795" spans="16:24" ht="12.75">
      <c r="P795" s="182"/>
      <c r="Q795" s="182"/>
      <c r="R795" s="182"/>
      <c r="S795" s="182"/>
      <c r="T795" s="182"/>
      <c r="U795" s="182"/>
      <c r="V795" s="182"/>
      <c r="W795" s="182"/>
      <c r="X795" s="182"/>
    </row>
    <row r="796" spans="16:24" ht="12.75">
      <c r="P796" s="182"/>
      <c r="Q796" s="182"/>
      <c r="R796" s="182"/>
      <c r="S796" s="182"/>
      <c r="T796" s="182"/>
      <c r="U796" s="182"/>
      <c r="V796" s="182"/>
      <c r="W796" s="182"/>
      <c r="X796" s="182"/>
    </row>
    <row r="797" spans="16:24" ht="12.75">
      <c r="P797" s="182"/>
      <c r="Q797" s="182"/>
      <c r="R797" s="182"/>
      <c r="S797" s="182"/>
      <c r="T797" s="182"/>
      <c r="U797" s="182"/>
      <c r="V797" s="182"/>
      <c r="W797" s="182"/>
      <c r="X797" s="182"/>
    </row>
    <row r="798" spans="16:24" ht="12.75">
      <c r="P798" s="182"/>
      <c r="Q798" s="182"/>
      <c r="R798" s="182"/>
      <c r="S798" s="182"/>
      <c r="T798" s="182"/>
      <c r="U798" s="182"/>
      <c r="V798" s="182"/>
      <c r="W798" s="182"/>
      <c r="X798" s="182"/>
    </row>
    <row r="799" spans="16:24" ht="12.75">
      <c r="P799" s="182"/>
      <c r="Q799" s="182"/>
      <c r="R799" s="182"/>
      <c r="S799" s="182"/>
      <c r="T799" s="182"/>
      <c r="U799" s="182"/>
      <c r="V799" s="182"/>
      <c r="W799" s="182"/>
      <c r="X799" s="182"/>
    </row>
    <row r="800" spans="16:24" ht="12.75">
      <c r="P800" s="182"/>
      <c r="Q800" s="182"/>
      <c r="R800" s="182"/>
      <c r="S800" s="182"/>
      <c r="T800" s="182"/>
      <c r="U800" s="182"/>
      <c r="V800" s="182"/>
      <c r="W800" s="182"/>
      <c r="X800" s="182"/>
    </row>
    <row r="801" spans="16:24" ht="12.75">
      <c r="P801" s="182"/>
      <c r="Q801" s="182"/>
      <c r="R801" s="182"/>
      <c r="S801" s="182"/>
      <c r="T801" s="182"/>
      <c r="U801" s="182"/>
      <c r="V801" s="182"/>
      <c r="W801" s="182"/>
      <c r="X801" s="182"/>
    </row>
    <row r="802" spans="16:24" ht="12.75">
      <c r="P802" s="182"/>
      <c r="Q802" s="182"/>
      <c r="R802" s="182"/>
      <c r="S802" s="182"/>
      <c r="T802" s="182"/>
      <c r="U802" s="182"/>
      <c r="V802" s="182"/>
      <c r="W802" s="182"/>
      <c r="X802" s="182"/>
    </row>
    <row r="803" spans="16:24" ht="12.75">
      <c r="P803" s="182"/>
      <c r="Q803" s="182"/>
      <c r="R803" s="182"/>
      <c r="S803" s="182"/>
      <c r="T803" s="182"/>
      <c r="U803" s="182"/>
      <c r="V803" s="182"/>
      <c r="W803" s="182"/>
      <c r="X803" s="182"/>
    </row>
    <row r="804" spans="16:24" ht="12.75">
      <c r="P804" s="182"/>
      <c r="Q804" s="182"/>
      <c r="R804" s="182"/>
      <c r="S804" s="182"/>
      <c r="T804" s="182"/>
      <c r="U804" s="182"/>
      <c r="V804" s="182"/>
      <c r="W804" s="182"/>
      <c r="X804" s="182"/>
    </row>
    <row r="805" spans="16:24" ht="12.75">
      <c r="P805" s="182"/>
      <c r="Q805" s="182"/>
      <c r="R805" s="182"/>
      <c r="S805" s="182"/>
      <c r="T805" s="182"/>
      <c r="U805" s="182"/>
      <c r="V805" s="182"/>
      <c r="W805" s="182"/>
      <c r="X805" s="182"/>
    </row>
    <row r="806" spans="16:24" ht="12.75">
      <c r="P806" s="182"/>
      <c r="Q806" s="182"/>
      <c r="R806" s="182"/>
      <c r="S806" s="182"/>
      <c r="T806" s="182"/>
      <c r="U806" s="182"/>
      <c r="V806" s="182"/>
      <c r="W806" s="182"/>
      <c r="X806" s="182"/>
    </row>
    <row r="807" spans="16:24" ht="12.75">
      <c r="P807" s="182"/>
      <c r="Q807" s="182"/>
      <c r="R807" s="182"/>
      <c r="S807" s="182"/>
      <c r="T807" s="182"/>
      <c r="U807" s="182"/>
      <c r="V807" s="182"/>
      <c r="W807" s="182"/>
      <c r="X807" s="182"/>
    </row>
    <row r="808" spans="16:24" ht="12.75">
      <c r="P808" s="182"/>
      <c r="Q808" s="182"/>
      <c r="R808" s="182"/>
      <c r="S808" s="182"/>
      <c r="T808" s="182"/>
      <c r="U808" s="182"/>
      <c r="V808" s="182"/>
      <c r="W808" s="182"/>
      <c r="X808" s="182"/>
    </row>
    <row r="809" spans="16:24" ht="12.75">
      <c r="P809" s="182"/>
      <c r="Q809" s="182"/>
      <c r="R809" s="182"/>
      <c r="S809" s="182"/>
      <c r="T809" s="182"/>
      <c r="U809" s="182"/>
      <c r="V809" s="182"/>
      <c r="W809" s="182"/>
      <c r="X809" s="182"/>
    </row>
    <row r="810" spans="16:24" ht="12.75">
      <c r="P810" s="182"/>
      <c r="Q810" s="182"/>
      <c r="R810" s="182"/>
      <c r="S810" s="182"/>
      <c r="T810" s="182"/>
      <c r="U810" s="182"/>
      <c r="V810" s="182"/>
      <c r="W810" s="182"/>
      <c r="X810" s="182"/>
    </row>
    <row r="811" spans="16:24" ht="12.75">
      <c r="P811" s="182"/>
      <c r="Q811" s="182"/>
      <c r="R811" s="182"/>
      <c r="S811" s="182"/>
      <c r="T811" s="182"/>
      <c r="U811" s="182"/>
      <c r="V811" s="182"/>
      <c r="W811" s="182"/>
      <c r="X811" s="182"/>
    </row>
    <row r="812" spans="16:24" ht="12.75">
      <c r="P812" s="182"/>
      <c r="Q812" s="182"/>
      <c r="R812" s="182"/>
      <c r="S812" s="182"/>
      <c r="T812" s="182"/>
      <c r="U812" s="182"/>
      <c r="V812" s="182"/>
      <c r="W812" s="182"/>
      <c r="X812" s="182"/>
    </row>
    <row r="813" spans="16:24" ht="12.75">
      <c r="P813" s="182"/>
      <c r="Q813" s="182"/>
      <c r="R813" s="182"/>
      <c r="S813" s="182"/>
      <c r="T813" s="182"/>
      <c r="U813" s="182"/>
      <c r="V813" s="182"/>
      <c r="W813" s="182"/>
      <c r="X813" s="182"/>
    </row>
    <row r="814" spans="16:24" ht="12.75">
      <c r="P814" s="182"/>
      <c r="Q814" s="182"/>
      <c r="R814" s="182"/>
      <c r="S814" s="182"/>
      <c r="T814" s="182"/>
      <c r="U814" s="182"/>
      <c r="V814" s="182"/>
      <c r="W814" s="182"/>
      <c r="X814" s="182"/>
    </row>
    <row r="815" spans="16:24" ht="12.75">
      <c r="P815" s="182"/>
      <c r="Q815" s="182"/>
      <c r="R815" s="182"/>
      <c r="S815" s="182"/>
      <c r="T815" s="182"/>
      <c r="U815" s="182"/>
      <c r="V815" s="182"/>
      <c r="W815" s="182"/>
      <c r="X815" s="182"/>
    </row>
    <row r="816" spans="16:24" ht="12.75">
      <c r="P816" s="182"/>
      <c r="Q816" s="182"/>
      <c r="R816" s="182"/>
      <c r="S816" s="182"/>
      <c r="T816" s="182"/>
      <c r="U816" s="182"/>
      <c r="V816" s="182"/>
      <c r="W816" s="182"/>
      <c r="X816" s="182"/>
    </row>
    <row r="817" spans="16:24" ht="12.75">
      <c r="P817" s="182"/>
      <c r="Q817" s="182"/>
      <c r="R817" s="182"/>
      <c r="S817" s="182"/>
      <c r="T817" s="182"/>
      <c r="U817" s="182"/>
      <c r="V817" s="182"/>
      <c r="W817" s="182"/>
      <c r="X817" s="182"/>
    </row>
    <row r="818" spans="16:24" ht="12.75">
      <c r="P818" s="182"/>
      <c r="Q818" s="182"/>
      <c r="R818" s="182"/>
      <c r="S818" s="182"/>
      <c r="T818" s="182"/>
      <c r="U818" s="182"/>
      <c r="V818" s="182"/>
      <c r="W818" s="182"/>
      <c r="X818" s="182"/>
    </row>
    <row r="819" spans="16:24" ht="12.75">
      <c r="P819" s="182"/>
      <c r="Q819" s="182"/>
      <c r="R819" s="182"/>
      <c r="S819" s="182"/>
      <c r="T819" s="182"/>
      <c r="U819" s="182"/>
      <c r="V819" s="182"/>
      <c r="W819" s="182"/>
      <c r="X819" s="182"/>
    </row>
    <row r="820" spans="16:24" ht="12.75">
      <c r="P820" s="182"/>
      <c r="Q820" s="182"/>
      <c r="R820" s="182"/>
      <c r="S820" s="182"/>
      <c r="T820" s="182"/>
      <c r="U820" s="182"/>
      <c r="V820" s="182"/>
      <c r="W820" s="182"/>
      <c r="X820" s="182"/>
    </row>
    <row r="821" spans="16:24" ht="12.75">
      <c r="P821" s="182"/>
      <c r="Q821" s="182"/>
      <c r="R821" s="182"/>
      <c r="S821" s="182"/>
      <c r="T821" s="182"/>
      <c r="U821" s="182"/>
      <c r="V821" s="182"/>
      <c r="W821" s="182"/>
      <c r="X821" s="182"/>
    </row>
    <row r="822" spans="16:24" ht="12.75">
      <c r="P822" s="182"/>
      <c r="Q822" s="182"/>
      <c r="R822" s="182"/>
      <c r="S822" s="182"/>
      <c r="T822" s="182"/>
      <c r="U822" s="182"/>
      <c r="V822" s="182"/>
      <c r="W822" s="182"/>
      <c r="X822" s="182"/>
    </row>
    <row r="823" spans="16:24" ht="12.75">
      <c r="P823" s="182"/>
      <c r="Q823" s="182"/>
      <c r="R823" s="182"/>
      <c r="S823" s="182"/>
      <c r="T823" s="182"/>
      <c r="U823" s="182"/>
      <c r="V823" s="182"/>
      <c r="W823" s="182"/>
      <c r="X823" s="182"/>
    </row>
    <row r="824" spans="16:24" ht="12.75">
      <c r="P824" s="182"/>
      <c r="Q824" s="182"/>
      <c r="R824" s="182"/>
      <c r="S824" s="182"/>
      <c r="T824" s="182"/>
      <c r="U824" s="182"/>
      <c r="V824" s="182"/>
      <c r="W824" s="182"/>
      <c r="X824" s="182"/>
    </row>
    <row r="825" spans="16:24" ht="12.75">
      <c r="P825" s="182"/>
      <c r="Q825" s="182"/>
      <c r="R825" s="182"/>
      <c r="S825" s="182"/>
      <c r="T825" s="182"/>
      <c r="U825" s="182"/>
      <c r="V825" s="182"/>
      <c r="W825" s="182"/>
      <c r="X825" s="182"/>
    </row>
    <row r="826" spans="16:24" ht="12.75">
      <c r="P826" s="182"/>
      <c r="Q826" s="182"/>
      <c r="R826" s="182"/>
      <c r="S826" s="182"/>
      <c r="T826" s="182"/>
      <c r="U826" s="182"/>
      <c r="V826" s="182"/>
      <c r="W826" s="182"/>
      <c r="X826" s="182"/>
    </row>
    <row r="827" spans="16:24" ht="12.75">
      <c r="P827" s="182"/>
      <c r="Q827" s="182"/>
      <c r="R827" s="182"/>
      <c r="S827" s="182"/>
      <c r="T827" s="182"/>
      <c r="U827" s="182"/>
      <c r="V827" s="182"/>
      <c r="W827" s="182"/>
      <c r="X827" s="182"/>
    </row>
    <row r="828" spans="16:24" ht="12.75">
      <c r="P828" s="182"/>
      <c r="Q828" s="182"/>
      <c r="R828" s="182"/>
      <c r="S828" s="182"/>
      <c r="T828" s="182"/>
      <c r="U828" s="182"/>
      <c r="V828" s="182"/>
      <c r="W828" s="182"/>
      <c r="X828" s="182"/>
    </row>
    <row r="829" spans="16:24" ht="12.75">
      <c r="P829" s="182"/>
      <c r="Q829" s="182"/>
      <c r="R829" s="182"/>
      <c r="S829" s="182"/>
      <c r="T829" s="182"/>
      <c r="U829" s="182"/>
      <c r="V829" s="182"/>
      <c r="W829" s="182"/>
      <c r="X829" s="182"/>
    </row>
    <row r="830" spans="16:24" ht="12.75">
      <c r="P830" s="182"/>
      <c r="Q830" s="182"/>
      <c r="R830" s="182"/>
      <c r="S830" s="182"/>
      <c r="T830" s="182"/>
      <c r="U830" s="182"/>
      <c r="V830" s="182"/>
      <c r="W830" s="182"/>
      <c r="X830" s="182"/>
    </row>
    <row r="831" spans="16:24" ht="12.75">
      <c r="P831" s="182"/>
      <c r="Q831" s="182"/>
      <c r="R831" s="182"/>
      <c r="S831" s="182"/>
      <c r="T831" s="182"/>
      <c r="U831" s="182"/>
      <c r="V831" s="182"/>
      <c r="W831" s="182"/>
      <c r="X831" s="182"/>
    </row>
    <row r="832" spans="16:24" ht="12.75">
      <c r="P832" s="182"/>
      <c r="Q832" s="182"/>
      <c r="R832" s="182"/>
      <c r="S832" s="182"/>
      <c r="T832" s="182"/>
      <c r="U832" s="182"/>
      <c r="V832" s="182"/>
      <c r="W832" s="182"/>
      <c r="X832" s="182"/>
    </row>
    <row r="833" spans="16:24" ht="12.75">
      <c r="P833" s="182"/>
      <c r="Q833" s="182"/>
      <c r="R833" s="182"/>
      <c r="S833" s="182"/>
      <c r="T833" s="182"/>
      <c r="U833" s="182"/>
      <c r="V833" s="182"/>
      <c r="W833" s="182"/>
      <c r="X833" s="182"/>
    </row>
    <row r="834" spans="16:24" ht="12.75">
      <c r="P834" s="182"/>
      <c r="Q834" s="182"/>
      <c r="R834" s="182"/>
      <c r="S834" s="182"/>
      <c r="T834" s="182"/>
      <c r="U834" s="182"/>
      <c r="V834" s="182"/>
      <c r="W834" s="182"/>
      <c r="X834" s="182"/>
    </row>
    <row r="835" spans="16:24" ht="12.75">
      <c r="P835" s="182"/>
      <c r="Q835" s="182"/>
      <c r="R835" s="182"/>
      <c r="S835" s="182"/>
      <c r="T835" s="182"/>
      <c r="U835" s="182"/>
      <c r="V835" s="182"/>
      <c r="W835" s="182"/>
      <c r="X835" s="182"/>
    </row>
    <row r="836" spans="16:24" ht="12.75">
      <c r="P836" s="182"/>
      <c r="Q836" s="182"/>
      <c r="R836" s="182"/>
      <c r="S836" s="182"/>
      <c r="T836" s="182"/>
      <c r="U836" s="182"/>
      <c r="V836" s="182"/>
      <c r="W836" s="182"/>
      <c r="X836" s="182"/>
    </row>
    <row r="837" spans="16:24" ht="12.75">
      <c r="P837" s="182"/>
      <c r="Q837" s="182"/>
      <c r="R837" s="182"/>
      <c r="S837" s="182"/>
      <c r="T837" s="182"/>
      <c r="U837" s="182"/>
      <c r="V837" s="182"/>
      <c r="W837" s="182"/>
      <c r="X837" s="182"/>
    </row>
    <row r="838" spans="16:24" ht="12.75">
      <c r="P838" s="182"/>
      <c r="Q838" s="182"/>
      <c r="R838" s="182"/>
      <c r="S838" s="182"/>
      <c r="T838" s="182"/>
      <c r="U838" s="182"/>
      <c r="V838" s="182"/>
      <c r="W838" s="182"/>
      <c r="X838" s="182"/>
    </row>
    <row r="839" spans="16:24" ht="12.75">
      <c r="P839" s="182"/>
      <c r="Q839" s="182"/>
      <c r="R839" s="182"/>
      <c r="S839" s="182"/>
      <c r="T839" s="182"/>
      <c r="U839" s="182"/>
      <c r="V839" s="182"/>
      <c r="W839" s="182"/>
      <c r="X839" s="182"/>
    </row>
    <row r="840" spans="16:24" ht="12.75">
      <c r="P840" s="182"/>
      <c r="Q840" s="182"/>
      <c r="R840" s="182"/>
      <c r="S840" s="182"/>
      <c r="T840" s="182"/>
      <c r="U840" s="182"/>
      <c r="V840" s="182"/>
      <c r="W840" s="182"/>
      <c r="X840" s="182"/>
    </row>
    <row r="841" spans="16:24" ht="12.75">
      <c r="P841" s="182"/>
      <c r="Q841" s="182"/>
      <c r="R841" s="182"/>
      <c r="S841" s="182"/>
      <c r="T841" s="182"/>
      <c r="U841" s="182"/>
      <c r="V841" s="182"/>
      <c r="W841" s="182"/>
      <c r="X841" s="182"/>
    </row>
    <row r="842" spans="16:24" ht="12.75">
      <c r="P842" s="182"/>
      <c r="Q842" s="182"/>
      <c r="R842" s="182"/>
      <c r="S842" s="182"/>
      <c r="T842" s="182"/>
      <c r="U842" s="182"/>
      <c r="V842" s="182"/>
      <c r="W842" s="182"/>
      <c r="X842" s="182"/>
    </row>
    <row r="843" spans="16:24" ht="12.75">
      <c r="P843" s="182"/>
      <c r="Q843" s="182"/>
      <c r="R843" s="182"/>
      <c r="S843" s="182"/>
      <c r="T843" s="182"/>
      <c r="U843" s="182"/>
      <c r="V843" s="182"/>
      <c r="W843" s="182"/>
      <c r="X843" s="182"/>
    </row>
    <row r="844" spans="16:24" ht="12.75">
      <c r="P844" s="182"/>
      <c r="Q844" s="182"/>
      <c r="R844" s="182"/>
      <c r="S844" s="182"/>
      <c r="T844" s="182"/>
      <c r="U844" s="182"/>
      <c r="V844" s="182"/>
      <c r="W844" s="182"/>
      <c r="X844" s="182"/>
    </row>
    <row r="845" spans="16:24" ht="12.75">
      <c r="P845" s="182"/>
      <c r="Q845" s="182"/>
      <c r="R845" s="182"/>
      <c r="S845" s="182"/>
      <c r="T845" s="182"/>
      <c r="U845" s="182"/>
      <c r="V845" s="182"/>
      <c r="W845" s="182"/>
      <c r="X845" s="182"/>
    </row>
    <row r="846" spans="16:24" ht="12.75">
      <c r="P846" s="182"/>
      <c r="Q846" s="182"/>
      <c r="R846" s="182"/>
      <c r="S846" s="182"/>
      <c r="T846" s="182"/>
      <c r="U846" s="182"/>
      <c r="V846" s="182"/>
      <c r="W846" s="182"/>
      <c r="X846" s="182"/>
    </row>
    <row r="847" spans="16:24" ht="12.75">
      <c r="P847" s="182"/>
      <c r="Q847" s="182"/>
      <c r="R847" s="182"/>
      <c r="S847" s="182"/>
      <c r="T847" s="182"/>
      <c r="U847" s="182"/>
      <c r="V847" s="182"/>
      <c r="W847" s="182"/>
      <c r="X847" s="182"/>
    </row>
    <row r="848" spans="16:24" ht="12.75">
      <c r="P848" s="182"/>
      <c r="Q848" s="182"/>
      <c r="R848" s="182"/>
      <c r="S848" s="182"/>
      <c r="T848" s="182"/>
      <c r="U848" s="182"/>
      <c r="V848" s="182"/>
      <c r="W848" s="182"/>
      <c r="X848" s="182"/>
    </row>
    <row r="849" spans="16:24" ht="12.75">
      <c r="P849" s="182"/>
      <c r="Q849" s="182"/>
      <c r="R849" s="182"/>
      <c r="S849" s="182"/>
      <c r="T849" s="182"/>
      <c r="U849" s="182"/>
      <c r="V849" s="182"/>
      <c r="W849" s="182"/>
      <c r="X849" s="182"/>
    </row>
    <row r="850" spans="16:24" ht="12.75">
      <c r="P850" s="182"/>
      <c r="Q850" s="182"/>
      <c r="R850" s="182"/>
      <c r="S850" s="182"/>
      <c r="T850" s="182"/>
      <c r="U850" s="182"/>
      <c r="V850" s="182"/>
      <c r="W850" s="182"/>
      <c r="X850" s="182"/>
    </row>
    <row r="851" spans="16:24" ht="12.75">
      <c r="P851" s="182"/>
      <c r="Q851" s="182"/>
      <c r="R851" s="182"/>
      <c r="S851" s="182"/>
      <c r="T851" s="182"/>
      <c r="U851" s="182"/>
      <c r="V851" s="182"/>
      <c r="W851" s="182"/>
      <c r="X851" s="182"/>
    </row>
    <row r="852" spans="16:24" ht="12.75">
      <c r="P852" s="182"/>
      <c r="Q852" s="182"/>
      <c r="R852" s="182"/>
      <c r="S852" s="182"/>
      <c r="T852" s="182"/>
      <c r="U852" s="182"/>
      <c r="V852" s="182"/>
      <c r="W852" s="182"/>
      <c r="X852" s="182"/>
    </row>
    <row r="853" spans="16:24" ht="12.75">
      <c r="P853" s="182"/>
      <c r="Q853" s="182"/>
      <c r="R853" s="182"/>
      <c r="S853" s="182"/>
      <c r="T853" s="182"/>
      <c r="U853" s="182"/>
      <c r="V853" s="182"/>
      <c r="W853" s="182"/>
      <c r="X853" s="182"/>
    </row>
    <row r="854" spans="16:24" ht="12.75">
      <c r="P854" s="182"/>
      <c r="Q854" s="182"/>
      <c r="R854" s="182"/>
      <c r="S854" s="182"/>
      <c r="T854" s="182"/>
      <c r="U854" s="182"/>
      <c r="V854" s="182"/>
      <c r="W854" s="182"/>
      <c r="X854" s="182"/>
    </row>
    <row r="855" spans="16:24" ht="12.75">
      <c r="P855" s="182"/>
      <c r="Q855" s="182"/>
      <c r="R855" s="182"/>
      <c r="S855" s="182"/>
      <c r="T855" s="182"/>
      <c r="U855" s="182"/>
      <c r="V855" s="182"/>
      <c r="W855" s="182"/>
      <c r="X855" s="182"/>
    </row>
    <row r="856" spans="16:24" ht="12.75">
      <c r="P856" s="182"/>
      <c r="Q856" s="182"/>
      <c r="R856" s="182"/>
      <c r="S856" s="182"/>
      <c r="T856" s="182"/>
      <c r="U856" s="182"/>
      <c r="V856" s="182"/>
      <c r="W856" s="182"/>
      <c r="X856" s="182"/>
    </row>
    <row r="857" spans="16:24" ht="12.75">
      <c r="P857" s="182"/>
      <c r="Q857" s="182"/>
      <c r="R857" s="182"/>
      <c r="S857" s="182"/>
      <c r="T857" s="182"/>
      <c r="U857" s="182"/>
      <c r="V857" s="182"/>
      <c r="W857" s="182"/>
      <c r="X857" s="182"/>
    </row>
    <row r="858" spans="16:24" ht="12.75">
      <c r="P858" s="182"/>
      <c r="Q858" s="182"/>
      <c r="R858" s="182"/>
      <c r="S858" s="182"/>
      <c r="T858" s="182"/>
      <c r="U858" s="182"/>
      <c r="V858" s="182"/>
      <c r="W858" s="182"/>
      <c r="X858" s="182"/>
    </row>
    <row r="859" spans="16:24" ht="12.75">
      <c r="P859" s="182"/>
      <c r="Q859" s="182"/>
      <c r="R859" s="182"/>
      <c r="S859" s="182"/>
      <c r="T859" s="182"/>
      <c r="U859" s="182"/>
      <c r="V859" s="182"/>
      <c r="W859" s="182"/>
      <c r="X859" s="182"/>
    </row>
    <row r="860" spans="16:24" ht="12.75">
      <c r="P860" s="182"/>
      <c r="Q860" s="182"/>
      <c r="R860" s="182"/>
      <c r="S860" s="182"/>
      <c r="T860" s="182"/>
      <c r="U860" s="182"/>
      <c r="V860" s="182"/>
      <c r="W860" s="182"/>
      <c r="X860" s="182"/>
    </row>
    <row r="861" spans="16:24" ht="12.75">
      <c r="P861" s="182"/>
      <c r="Q861" s="182"/>
      <c r="R861" s="182"/>
      <c r="S861" s="182"/>
      <c r="T861" s="182"/>
      <c r="U861" s="182"/>
      <c r="V861" s="182"/>
      <c r="W861" s="182"/>
      <c r="X861" s="182"/>
    </row>
    <row r="862" spans="16:24" ht="12.75">
      <c r="P862" s="182"/>
      <c r="Q862" s="182"/>
      <c r="R862" s="182"/>
      <c r="S862" s="182"/>
      <c r="T862" s="182"/>
      <c r="U862" s="182"/>
      <c r="V862" s="182"/>
      <c r="W862" s="182"/>
      <c r="X862" s="182"/>
    </row>
    <row r="863" spans="16:24" ht="12.75">
      <c r="P863" s="182"/>
      <c r="Q863" s="182"/>
      <c r="R863" s="182"/>
      <c r="S863" s="182"/>
      <c r="T863" s="182"/>
      <c r="U863" s="182"/>
      <c r="V863" s="182"/>
      <c r="W863" s="182"/>
      <c r="X863" s="182"/>
    </row>
    <row r="864" spans="16:24" ht="12.75">
      <c r="P864" s="182"/>
      <c r="Q864" s="182"/>
      <c r="R864" s="182"/>
      <c r="S864" s="182"/>
      <c r="T864" s="182"/>
      <c r="U864" s="182"/>
      <c r="V864" s="182"/>
      <c r="W864" s="182"/>
      <c r="X864" s="182"/>
    </row>
    <row r="865" spans="16:24" ht="12.75">
      <c r="P865" s="182"/>
      <c r="Q865" s="182"/>
      <c r="R865" s="182"/>
      <c r="S865" s="182"/>
      <c r="T865" s="182"/>
      <c r="U865" s="182"/>
      <c r="V865" s="182"/>
      <c r="W865" s="182"/>
      <c r="X865" s="182"/>
    </row>
    <row r="866" spans="16:24" ht="12.75">
      <c r="P866" s="182"/>
      <c r="Q866" s="182"/>
      <c r="R866" s="182"/>
      <c r="S866" s="182"/>
      <c r="T866" s="182"/>
      <c r="U866" s="182"/>
      <c r="V866" s="182"/>
      <c r="W866" s="182"/>
      <c r="X866" s="182"/>
    </row>
    <row r="867" spans="16:24" ht="12.75">
      <c r="P867" s="182"/>
      <c r="Q867" s="182"/>
      <c r="R867" s="182"/>
      <c r="S867" s="182"/>
      <c r="T867" s="182"/>
      <c r="U867" s="182"/>
      <c r="V867" s="182"/>
      <c r="W867" s="182"/>
      <c r="X867" s="182"/>
    </row>
    <row r="868" spans="16:24" ht="12.75">
      <c r="P868" s="182"/>
      <c r="Q868" s="182"/>
      <c r="R868" s="182"/>
      <c r="S868" s="182"/>
      <c r="T868" s="182"/>
      <c r="U868" s="182"/>
      <c r="V868" s="182"/>
      <c r="W868" s="182"/>
      <c r="X868" s="182"/>
    </row>
    <row r="869" spans="16:24" ht="12.75">
      <c r="P869" s="182"/>
      <c r="Q869" s="182"/>
      <c r="R869" s="182"/>
      <c r="S869" s="182"/>
      <c r="T869" s="182"/>
      <c r="U869" s="182"/>
      <c r="V869" s="182"/>
      <c r="W869" s="182"/>
      <c r="X869" s="182"/>
    </row>
    <row r="870" spans="16:24" ht="12.75">
      <c r="P870" s="182"/>
      <c r="Q870" s="182"/>
      <c r="R870" s="182"/>
      <c r="S870" s="182"/>
      <c r="T870" s="182"/>
      <c r="U870" s="182"/>
      <c r="V870" s="182"/>
      <c r="W870" s="182"/>
      <c r="X870" s="182"/>
    </row>
    <row r="871" spans="16:24" ht="12.75">
      <c r="P871" s="182"/>
      <c r="Q871" s="182"/>
      <c r="R871" s="182"/>
      <c r="S871" s="182"/>
      <c r="T871" s="182"/>
      <c r="U871" s="182"/>
      <c r="V871" s="182"/>
      <c r="W871" s="182"/>
      <c r="X871" s="182"/>
    </row>
    <row r="872" spans="16:24" ht="12.75">
      <c r="P872" s="182"/>
      <c r="Q872" s="182"/>
      <c r="R872" s="182"/>
      <c r="S872" s="182"/>
      <c r="T872" s="182"/>
      <c r="U872" s="182"/>
      <c r="V872" s="182"/>
      <c r="W872" s="182"/>
      <c r="X872" s="182"/>
    </row>
    <row r="873" spans="16:24" ht="12.75">
      <c r="P873" s="182"/>
      <c r="Q873" s="182"/>
      <c r="R873" s="182"/>
      <c r="S873" s="182"/>
      <c r="T873" s="182"/>
      <c r="U873" s="182"/>
      <c r="V873" s="182"/>
      <c r="W873" s="182"/>
      <c r="X873" s="182"/>
    </row>
    <row r="874" spans="16:24" ht="12.75">
      <c r="P874" s="182"/>
      <c r="Q874" s="182"/>
      <c r="R874" s="182"/>
      <c r="S874" s="182"/>
      <c r="T874" s="182"/>
      <c r="U874" s="182"/>
      <c r="V874" s="182"/>
      <c r="W874" s="182"/>
      <c r="X874" s="182"/>
    </row>
    <row r="875" spans="16:24" ht="12.75">
      <c r="P875" s="182"/>
      <c r="Q875" s="182"/>
      <c r="R875" s="182"/>
      <c r="S875" s="182"/>
      <c r="T875" s="182"/>
      <c r="U875" s="182"/>
      <c r="V875" s="182"/>
      <c r="W875" s="182"/>
      <c r="X875" s="182"/>
    </row>
    <row r="876" spans="16:24" ht="12.75">
      <c r="P876" s="182"/>
      <c r="Q876" s="182"/>
      <c r="R876" s="182"/>
      <c r="S876" s="182"/>
      <c r="T876" s="182"/>
      <c r="U876" s="182"/>
      <c r="V876" s="182"/>
      <c r="W876" s="182"/>
      <c r="X876" s="182"/>
    </row>
    <row r="877" spans="16:24" ht="12.75">
      <c r="P877" s="182"/>
      <c r="Q877" s="182"/>
      <c r="R877" s="182"/>
      <c r="S877" s="182"/>
      <c r="T877" s="182"/>
      <c r="U877" s="182"/>
      <c r="V877" s="182"/>
      <c r="W877" s="182"/>
      <c r="X877" s="182"/>
    </row>
    <row r="878" spans="16:24" ht="12.75">
      <c r="P878" s="182"/>
      <c r="Q878" s="182"/>
      <c r="R878" s="182"/>
      <c r="S878" s="182"/>
      <c r="T878" s="182"/>
      <c r="U878" s="182"/>
      <c r="V878" s="182"/>
      <c r="W878" s="182"/>
      <c r="X878" s="182"/>
    </row>
    <row r="879" spans="16:24" ht="12.75">
      <c r="P879" s="182"/>
      <c r="Q879" s="182"/>
      <c r="R879" s="182"/>
      <c r="S879" s="182"/>
      <c r="T879" s="182"/>
      <c r="U879" s="182"/>
      <c r="V879" s="182"/>
      <c r="W879" s="182"/>
      <c r="X879" s="182"/>
    </row>
    <row r="880" spans="16:24" ht="12.75">
      <c r="P880" s="182"/>
      <c r="Q880" s="182"/>
      <c r="R880" s="182"/>
      <c r="S880" s="182"/>
      <c r="T880" s="182"/>
      <c r="U880" s="182"/>
      <c r="V880" s="182"/>
      <c r="W880" s="182"/>
      <c r="X880" s="182"/>
    </row>
    <row r="881" spans="16:24" ht="12.75">
      <c r="P881" s="182"/>
      <c r="Q881" s="182"/>
      <c r="R881" s="182"/>
      <c r="S881" s="182"/>
      <c r="T881" s="182"/>
      <c r="U881" s="182"/>
      <c r="V881" s="182"/>
      <c r="W881" s="182"/>
      <c r="X881" s="182"/>
    </row>
    <row r="882" spans="16:24" ht="12.75">
      <c r="P882" s="182"/>
      <c r="Q882" s="182"/>
      <c r="R882" s="182"/>
      <c r="S882" s="182"/>
      <c r="T882" s="182"/>
      <c r="U882" s="182"/>
      <c r="V882" s="182"/>
      <c r="W882" s="182"/>
      <c r="X882" s="182"/>
    </row>
    <row r="883" spans="16:24" ht="12.75">
      <c r="P883" s="182"/>
      <c r="Q883" s="182"/>
      <c r="R883" s="182"/>
      <c r="S883" s="182"/>
      <c r="T883" s="182"/>
      <c r="U883" s="182"/>
      <c r="V883" s="182"/>
      <c r="W883" s="182"/>
      <c r="X883" s="182"/>
    </row>
    <row r="884" spans="16:24" ht="12.75">
      <c r="P884" s="182"/>
      <c r="Q884" s="182"/>
      <c r="R884" s="182"/>
      <c r="S884" s="182"/>
      <c r="T884" s="182"/>
      <c r="U884" s="182"/>
      <c r="V884" s="182"/>
      <c r="W884" s="182"/>
      <c r="X884" s="182"/>
    </row>
    <row r="885" spans="16:24" ht="12.75">
      <c r="P885" s="182"/>
      <c r="Q885" s="182"/>
      <c r="R885" s="182"/>
      <c r="S885" s="182"/>
      <c r="T885" s="182"/>
      <c r="U885" s="182"/>
      <c r="V885" s="182"/>
      <c r="W885" s="182"/>
      <c r="X885" s="182"/>
    </row>
    <row r="886" spans="16:24" ht="12.75">
      <c r="P886" s="182"/>
      <c r="Q886" s="182"/>
      <c r="R886" s="182"/>
      <c r="S886" s="182"/>
      <c r="T886" s="182"/>
      <c r="U886" s="182"/>
      <c r="V886" s="182"/>
      <c r="W886" s="182"/>
      <c r="X886" s="182"/>
    </row>
    <row r="887" spans="16:21" ht="12.75">
      <c r="P887" s="182"/>
      <c r="Q887" s="182"/>
      <c r="R887" s="182"/>
      <c r="S887" s="182"/>
      <c r="T887" s="182"/>
      <c r="U887" s="182"/>
    </row>
    <row r="888" spans="16:21" ht="12.75">
      <c r="P888" s="182"/>
      <c r="Q888" s="182"/>
      <c r="R888" s="182"/>
      <c r="S888" s="182"/>
      <c r="T888" s="182"/>
      <c r="U888" s="182"/>
    </row>
  </sheetData>
  <mergeCells count="14">
    <mergeCell ref="B13:I13"/>
    <mergeCell ref="J13:L13"/>
    <mergeCell ref="M13:N13"/>
    <mergeCell ref="B14:I14"/>
    <mergeCell ref="J14:L14"/>
    <mergeCell ref="M14:N14"/>
    <mergeCell ref="C8:N8"/>
    <mergeCell ref="C9:N9"/>
    <mergeCell ref="D10:N10"/>
    <mergeCell ref="C11:N11"/>
    <mergeCell ref="S5:T5"/>
    <mergeCell ref="S6:T6"/>
    <mergeCell ref="B7:N7"/>
    <mergeCell ref="S7:T7"/>
  </mergeCells>
  <printOptions/>
  <pageMargins left="0.75" right="0.75" top="1" bottom="1" header="0.5" footer="0.5"/>
  <pageSetup horizontalDpi="600" verticalDpi="600" orientation="landscape" paperSize="9" scale="67" r:id="rId2"/>
  <colBreaks count="1" manualBreakCount="1">
    <brk id="24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IP23"/>
  <sheetViews>
    <sheetView workbookViewId="0" topLeftCell="A4">
      <selection activeCell="F9" sqref="F9:F11"/>
    </sheetView>
  </sheetViews>
  <sheetFormatPr defaultColWidth="9.00390625" defaultRowHeight="12.75"/>
  <cols>
    <col min="2" max="2" width="16.875" style="0" customWidth="1"/>
    <col min="3" max="3" width="10.00390625" style="0" bestFit="1" customWidth="1"/>
    <col min="5" max="5" width="9.00390625" style="0" bestFit="1" customWidth="1"/>
    <col min="7" max="7" width="9.00390625" style="0" bestFit="1" customWidth="1"/>
    <col min="9" max="9" width="9.00390625" style="0" bestFit="1" customWidth="1"/>
    <col min="11" max="11" width="9.00390625" style="0" bestFit="1" customWidth="1"/>
    <col min="13" max="13" width="9.00390625" style="0" bestFit="1" customWidth="1"/>
    <col min="15" max="15" width="9.00390625" style="0" bestFit="1" customWidth="1"/>
    <col min="17" max="17" width="9.00390625" style="0" bestFit="1" customWidth="1"/>
    <col min="19" max="19" width="9.00390625" style="0" bestFit="1" customWidth="1"/>
    <col min="21" max="21" width="9.00390625" style="0" bestFit="1" customWidth="1"/>
    <col min="23" max="23" width="9.00390625" style="0" bestFit="1" customWidth="1"/>
    <col min="24" max="24" width="10.50390625" style="0" bestFit="1" customWidth="1"/>
  </cols>
  <sheetData>
    <row r="2" ht="12.75">
      <c r="C2" t="s">
        <v>338</v>
      </c>
    </row>
    <row r="3" ht="13.5" thickBot="1"/>
    <row r="4" spans="1:23" ht="12.75">
      <c r="A4" s="194"/>
      <c r="B4" s="195"/>
      <c r="C4" s="195"/>
      <c r="D4" s="344" t="s">
        <v>159</v>
      </c>
      <c r="E4" s="345"/>
      <c r="F4" s="344" t="s">
        <v>160</v>
      </c>
      <c r="G4" s="345"/>
      <c r="H4" s="344" t="s">
        <v>161</v>
      </c>
      <c r="I4" s="345"/>
      <c r="J4" s="344" t="s">
        <v>162</v>
      </c>
      <c r="K4" s="345"/>
      <c r="L4" s="344" t="s">
        <v>163</v>
      </c>
      <c r="M4" s="345"/>
      <c r="N4" s="344" t="s">
        <v>164</v>
      </c>
      <c r="O4" s="345"/>
      <c r="P4" s="344" t="s">
        <v>165</v>
      </c>
      <c r="Q4" s="345"/>
      <c r="R4" s="344" t="s">
        <v>166</v>
      </c>
      <c r="S4" s="345"/>
      <c r="T4" s="344" t="s">
        <v>167</v>
      </c>
      <c r="U4" s="345"/>
      <c r="V4" s="344" t="s">
        <v>168</v>
      </c>
      <c r="W4" s="345"/>
    </row>
    <row r="5" spans="1:23" ht="12.75">
      <c r="A5" s="196" t="s">
        <v>169</v>
      </c>
      <c r="B5" s="197" t="s">
        <v>170</v>
      </c>
      <c r="C5" s="197" t="s">
        <v>171</v>
      </c>
      <c r="D5" s="346"/>
      <c r="E5" s="347"/>
      <c r="F5" s="346"/>
      <c r="G5" s="347"/>
      <c r="H5" s="346"/>
      <c r="I5" s="347"/>
      <c r="J5" s="346"/>
      <c r="K5" s="347"/>
      <c r="L5" s="346"/>
      <c r="M5" s="347"/>
      <c r="N5" s="346"/>
      <c r="O5" s="347"/>
      <c r="P5" s="346"/>
      <c r="Q5" s="347"/>
      <c r="R5" s="346"/>
      <c r="S5" s="347"/>
      <c r="T5" s="346"/>
      <c r="U5" s="347"/>
      <c r="V5" s="346"/>
      <c r="W5" s="347"/>
    </row>
    <row r="6" spans="1:23" ht="12.75">
      <c r="A6" s="196"/>
      <c r="B6" s="197" t="s">
        <v>172</v>
      </c>
      <c r="C6" s="197" t="s">
        <v>173</v>
      </c>
      <c r="D6" s="346"/>
      <c r="E6" s="347"/>
      <c r="F6" s="346"/>
      <c r="G6" s="347"/>
      <c r="H6" s="346"/>
      <c r="I6" s="347"/>
      <c r="J6" s="346"/>
      <c r="K6" s="347"/>
      <c r="L6" s="346"/>
      <c r="M6" s="347"/>
      <c r="N6" s="346"/>
      <c r="O6" s="347"/>
      <c r="P6" s="346"/>
      <c r="Q6" s="347"/>
      <c r="R6" s="346"/>
      <c r="S6" s="347"/>
      <c r="T6" s="346"/>
      <c r="U6" s="347"/>
      <c r="V6" s="346"/>
      <c r="W6" s="347"/>
    </row>
    <row r="7" spans="1:23" ht="12.75">
      <c r="A7" s="196"/>
      <c r="B7" s="197"/>
      <c r="C7" s="197" t="s">
        <v>174</v>
      </c>
      <c r="D7" s="346"/>
      <c r="E7" s="347"/>
      <c r="F7" s="346"/>
      <c r="G7" s="347"/>
      <c r="H7" s="346"/>
      <c r="I7" s="347"/>
      <c r="J7" s="346"/>
      <c r="K7" s="347"/>
      <c r="L7" s="346"/>
      <c r="M7" s="347"/>
      <c r="N7" s="346"/>
      <c r="O7" s="347"/>
      <c r="P7" s="346"/>
      <c r="Q7" s="347"/>
      <c r="R7" s="346"/>
      <c r="S7" s="347"/>
      <c r="T7" s="346"/>
      <c r="U7" s="347"/>
      <c r="V7" s="346"/>
      <c r="W7" s="347"/>
    </row>
    <row r="8" spans="1:23" ht="13.5" thickBot="1">
      <c r="A8" s="196"/>
      <c r="B8" s="197"/>
      <c r="C8" s="197" t="s">
        <v>175</v>
      </c>
      <c r="D8" s="348"/>
      <c r="E8" s="349"/>
      <c r="F8" s="348"/>
      <c r="G8" s="349"/>
      <c r="H8" s="348"/>
      <c r="I8" s="349"/>
      <c r="J8" s="348"/>
      <c r="K8" s="349"/>
      <c r="L8" s="348"/>
      <c r="M8" s="349"/>
      <c r="N8" s="348"/>
      <c r="O8" s="349"/>
      <c r="P8" s="348"/>
      <c r="Q8" s="349"/>
      <c r="R8" s="348"/>
      <c r="S8" s="349"/>
      <c r="T8" s="348"/>
      <c r="U8" s="349"/>
      <c r="V8" s="348"/>
      <c r="W8" s="349"/>
    </row>
    <row r="9" spans="1:23" ht="12.75">
      <c r="A9" s="196"/>
      <c r="B9" s="198"/>
      <c r="C9" s="198"/>
      <c r="D9" s="197" t="s">
        <v>176</v>
      </c>
      <c r="E9" s="350" t="s">
        <v>177</v>
      </c>
      <c r="F9" s="350" t="s">
        <v>178</v>
      </c>
      <c r="G9" s="350" t="s">
        <v>177</v>
      </c>
      <c r="H9" s="197" t="s">
        <v>176</v>
      </c>
      <c r="I9" s="350" t="s">
        <v>177</v>
      </c>
      <c r="J9" s="197" t="s">
        <v>176</v>
      </c>
      <c r="K9" s="350" t="s">
        <v>179</v>
      </c>
      <c r="L9" s="197" t="s">
        <v>176</v>
      </c>
      <c r="M9" s="350" t="s">
        <v>177</v>
      </c>
      <c r="N9" s="197" t="s">
        <v>176</v>
      </c>
      <c r="O9" s="350" t="s">
        <v>177</v>
      </c>
      <c r="P9" s="197" t="s">
        <v>176</v>
      </c>
      <c r="Q9" s="350" t="s">
        <v>177</v>
      </c>
      <c r="R9" s="197" t="s">
        <v>176</v>
      </c>
      <c r="S9" s="350" t="s">
        <v>177</v>
      </c>
      <c r="T9" s="197" t="s">
        <v>176</v>
      </c>
      <c r="U9" s="350" t="s">
        <v>177</v>
      </c>
      <c r="V9" s="197" t="s">
        <v>176</v>
      </c>
      <c r="W9" s="350" t="s">
        <v>177</v>
      </c>
    </row>
    <row r="10" spans="1:23" ht="12.75">
      <c r="A10" s="199"/>
      <c r="B10" s="198"/>
      <c r="C10" s="198"/>
      <c r="D10" s="197" t="s">
        <v>180</v>
      </c>
      <c r="E10" s="351"/>
      <c r="F10" s="351"/>
      <c r="G10" s="351"/>
      <c r="H10" s="197" t="s">
        <v>180</v>
      </c>
      <c r="I10" s="351"/>
      <c r="J10" s="197" t="s">
        <v>180</v>
      </c>
      <c r="K10" s="351"/>
      <c r="L10" s="197" t="s">
        <v>180</v>
      </c>
      <c r="M10" s="351"/>
      <c r="N10" s="197" t="s">
        <v>180</v>
      </c>
      <c r="O10" s="351"/>
      <c r="P10" s="197" t="s">
        <v>180</v>
      </c>
      <c r="Q10" s="351"/>
      <c r="R10" s="197" t="s">
        <v>180</v>
      </c>
      <c r="S10" s="351"/>
      <c r="T10" s="197" t="s">
        <v>180</v>
      </c>
      <c r="U10" s="351"/>
      <c r="V10" s="197" t="s">
        <v>180</v>
      </c>
      <c r="W10" s="351"/>
    </row>
    <row r="11" spans="1:23" ht="12.75">
      <c r="A11" s="199"/>
      <c r="B11" s="198"/>
      <c r="C11" s="198"/>
      <c r="D11" s="197" t="s">
        <v>181</v>
      </c>
      <c r="E11" s="351"/>
      <c r="F11" s="351"/>
      <c r="G11" s="351"/>
      <c r="H11" s="197" t="s">
        <v>181</v>
      </c>
      <c r="I11" s="351"/>
      <c r="J11" s="197" t="s">
        <v>181</v>
      </c>
      <c r="K11" s="351"/>
      <c r="L11" s="197" t="s">
        <v>181</v>
      </c>
      <c r="M11" s="351"/>
      <c r="N11" s="197" t="s">
        <v>181</v>
      </c>
      <c r="O11" s="351"/>
      <c r="P11" s="197" t="s">
        <v>181</v>
      </c>
      <c r="Q11" s="351"/>
      <c r="R11" s="197" t="s">
        <v>181</v>
      </c>
      <c r="S11" s="351"/>
      <c r="T11" s="197" t="s">
        <v>181</v>
      </c>
      <c r="U11" s="351"/>
      <c r="V11" s="197" t="s">
        <v>181</v>
      </c>
      <c r="W11" s="351"/>
    </row>
    <row r="12" spans="1:23" ht="12.75">
      <c r="A12" s="200">
        <v>1</v>
      </c>
      <c r="B12" s="201" t="s">
        <v>194</v>
      </c>
      <c r="C12" s="210">
        <f>Штатка!D50</f>
        <v>0</v>
      </c>
      <c r="D12" s="202">
        <v>12</v>
      </c>
      <c r="E12" s="202">
        <f aca="true" t="shared" si="0" ref="E12:E20">12/D12*$C12</f>
        <v>0</v>
      </c>
      <c r="F12" s="202">
        <v>12</v>
      </c>
      <c r="G12" s="202">
        <f>12/F12*$C12</f>
        <v>0</v>
      </c>
      <c r="H12" s="202">
        <v>12</v>
      </c>
      <c r="I12" s="202">
        <f>12/H12*$C12</f>
        <v>0</v>
      </c>
      <c r="J12" s="202">
        <v>12</v>
      </c>
      <c r="K12" s="202"/>
      <c r="L12" s="202">
        <v>12</v>
      </c>
      <c r="M12" s="202"/>
      <c r="N12" s="202"/>
      <c r="O12" s="202"/>
      <c r="P12" s="202">
        <v>1</v>
      </c>
      <c r="Q12" s="202">
        <f>12/P12*$C12</f>
        <v>0</v>
      </c>
      <c r="R12" s="202">
        <v>30</v>
      </c>
      <c r="S12" s="202">
        <f>12/R12*$C12</f>
        <v>0</v>
      </c>
      <c r="T12" s="202">
        <v>30</v>
      </c>
      <c r="U12" s="202">
        <f>12/T12*$C12</f>
        <v>0</v>
      </c>
      <c r="V12" s="202">
        <v>36</v>
      </c>
      <c r="W12" s="202">
        <f>12/V12*$C12</f>
        <v>0</v>
      </c>
    </row>
    <row r="13" spans="1:23" ht="24">
      <c r="A13" s="200">
        <v>2</v>
      </c>
      <c r="B13" s="201" t="s">
        <v>156</v>
      </c>
      <c r="C13" s="210">
        <f>Штатка!D45</f>
        <v>1</v>
      </c>
      <c r="D13" s="202">
        <v>12</v>
      </c>
      <c r="E13" s="202">
        <f t="shared" si="0"/>
        <v>1</v>
      </c>
      <c r="F13" s="202">
        <v>12</v>
      </c>
      <c r="G13" s="202"/>
      <c r="H13" s="202">
        <v>12</v>
      </c>
      <c r="I13" s="202"/>
      <c r="J13" s="202">
        <v>12</v>
      </c>
      <c r="K13" s="202"/>
      <c r="L13" s="202">
        <v>12</v>
      </c>
      <c r="M13" s="202">
        <f>12/L13*$C13</f>
        <v>1</v>
      </c>
      <c r="N13" s="202">
        <v>2</v>
      </c>
      <c r="O13" s="202">
        <f aca="true" t="shared" si="1" ref="O13:O18">12/N13*$C13</f>
        <v>6</v>
      </c>
      <c r="P13" s="202">
        <v>1</v>
      </c>
      <c r="Q13" s="202"/>
      <c r="R13" s="202">
        <v>30</v>
      </c>
      <c r="S13" s="202"/>
      <c r="T13" s="202">
        <v>30</v>
      </c>
      <c r="U13" s="202"/>
      <c r="V13" s="202">
        <v>36</v>
      </c>
      <c r="W13" s="202"/>
    </row>
    <row r="14" spans="1:23" ht="12.75">
      <c r="A14" s="200">
        <v>3</v>
      </c>
      <c r="B14" s="201" t="s">
        <v>157</v>
      </c>
      <c r="C14" s="210">
        <f>Штатка!D47</f>
        <v>0</v>
      </c>
      <c r="D14" s="202">
        <v>12</v>
      </c>
      <c r="E14" s="202">
        <f t="shared" si="0"/>
        <v>0</v>
      </c>
      <c r="F14" s="202">
        <v>12</v>
      </c>
      <c r="G14" s="202"/>
      <c r="H14" s="202">
        <v>12</v>
      </c>
      <c r="I14" s="202"/>
      <c r="J14" s="202">
        <v>12</v>
      </c>
      <c r="K14" s="202"/>
      <c r="L14" s="202">
        <v>12</v>
      </c>
      <c r="M14" s="202">
        <f>12/L14*$C14</f>
        <v>0</v>
      </c>
      <c r="N14" s="202">
        <v>3</v>
      </c>
      <c r="O14" s="202">
        <f t="shared" si="1"/>
        <v>0</v>
      </c>
      <c r="P14" s="202">
        <v>1</v>
      </c>
      <c r="Q14" s="202"/>
      <c r="R14" s="202">
        <v>30</v>
      </c>
      <c r="S14" s="202">
        <f>12/R14*$C14</f>
        <v>0</v>
      </c>
      <c r="T14" s="202">
        <v>30</v>
      </c>
      <c r="U14" s="202">
        <f>12/T14*$C14</f>
        <v>0</v>
      </c>
      <c r="V14" s="202">
        <v>36</v>
      </c>
      <c r="W14" s="202">
        <f>12/V14*$C14</f>
        <v>0</v>
      </c>
    </row>
    <row r="15" spans="1:23" ht="12.75">
      <c r="A15" s="200">
        <v>4</v>
      </c>
      <c r="B15" s="201" t="s">
        <v>191</v>
      </c>
      <c r="C15" s="210">
        <f>Штатка!D44</f>
        <v>0</v>
      </c>
      <c r="D15" s="202">
        <v>12</v>
      </c>
      <c r="E15" s="202">
        <f t="shared" si="0"/>
        <v>0</v>
      </c>
      <c r="F15" s="202">
        <v>12</v>
      </c>
      <c r="G15" s="202"/>
      <c r="H15" s="202">
        <v>12</v>
      </c>
      <c r="I15" s="202"/>
      <c r="J15" s="202">
        <v>12</v>
      </c>
      <c r="K15" s="202">
        <f>12/J15*$C15</f>
        <v>0</v>
      </c>
      <c r="L15" s="202">
        <v>12</v>
      </c>
      <c r="M15" s="202"/>
      <c r="N15" s="202">
        <v>2</v>
      </c>
      <c r="O15" s="202">
        <f t="shared" si="1"/>
        <v>0</v>
      </c>
      <c r="P15" s="202">
        <v>1</v>
      </c>
      <c r="Q15" s="202"/>
      <c r="R15" s="202">
        <v>30</v>
      </c>
      <c r="S15" s="202">
        <f>12/R15*$C15</f>
        <v>0</v>
      </c>
      <c r="T15" s="202">
        <v>30</v>
      </c>
      <c r="U15" s="202">
        <f>12/T15*$C15</f>
        <v>0</v>
      </c>
      <c r="V15" s="202">
        <v>36</v>
      </c>
      <c r="W15" s="202">
        <f>12/V15*$C15</f>
        <v>0</v>
      </c>
    </row>
    <row r="16" spans="1:23" ht="12.75">
      <c r="A16" s="200">
        <v>5</v>
      </c>
      <c r="B16" s="201" t="s">
        <v>187</v>
      </c>
      <c r="C16" s="210">
        <f>Штатка!D43</f>
        <v>0.4</v>
      </c>
      <c r="D16" s="202">
        <v>12</v>
      </c>
      <c r="E16" s="202">
        <f t="shared" si="0"/>
        <v>0.4</v>
      </c>
      <c r="F16" s="202">
        <v>12</v>
      </c>
      <c r="G16" s="202"/>
      <c r="H16" s="202">
        <v>12</v>
      </c>
      <c r="I16" s="202"/>
      <c r="J16" s="202">
        <v>12</v>
      </c>
      <c r="K16" s="202">
        <f>12/J16*$C16</f>
        <v>0.4</v>
      </c>
      <c r="L16" s="202">
        <v>12</v>
      </c>
      <c r="M16" s="202"/>
      <c r="N16" s="202">
        <v>2</v>
      </c>
      <c r="O16" s="202">
        <f t="shared" si="1"/>
        <v>2.4000000000000004</v>
      </c>
      <c r="P16" s="202">
        <v>1</v>
      </c>
      <c r="Q16" s="202"/>
      <c r="R16" s="202">
        <v>30</v>
      </c>
      <c r="S16" s="202">
        <f>12/R16*$C16</f>
        <v>0.16000000000000003</v>
      </c>
      <c r="T16" s="202">
        <v>30</v>
      </c>
      <c r="U16" s="202">
        <f>12/T16*$C16</f>
        <v>0.16000000000000003</v>
      </c>
      <c r="V16" s="202">
        <v>36</v>
      </c>
      <c r="W16" s="202">
        <f>12/V16*$C16</f>
        <v>0.13333333333333333</v>
      </c>
    </row>
    <row r="17" spans="1:23" ht="12.75">
      <c r="A17" s="200">
        <v>6</v>
      </c>
      <c r="B17" s="201" t="s">
        <v>182</v>
      </c>
      <c r="C17" s="210">
        <f>Штатка!D48</f>
        <v>0</v>
      </c>
      <c r="D17" s="202">
        <v>12</v>
      </c>
      <c r="E17" s="202">
        <f t="shared" si="0"/>
        <v>0</v>
      </c>
      <c r="F17" s="202">
        <v>12</v>
      </c>
      <c r="G17" s="202"/>
      <c r="H17" s="202">
        <v>12</v>
      </c>
      <c r="I17" s="202"/>
      <c r="J17" s="202">
        <v>12</v>
      </c>
      <c r="K17" s="202"/>
      <c r="L17" s="202">
        <v>12</v>
      </c>
      <c r="M17" s="202"/>
      <c r="N17" s="202">
        <v>1</v>
      </c>
      <c r="O17" s="202">
        <f t="shared" si="1"/>
        <v>0</v>
      </c>
      <c r="P17" s="202">
        <v>1</v>
      </c>
      <c r="Q17" s="202"/>
      <c r="R17" s="202">
        <v>30</v>
      </c>
      <c r="S17" s="202"/>
      <c r="T17" s="202">
        <v>30</v>
      </c>
      <c r="U17" s="202"/>
      <c r="V17" s="202">
        <v>36</v>
      </c>
      <c r="W17" s="202"/>
    </row>
    <row r="18" spans="1:23" ht="12.75">
      <c r="A18" s="200">
        <v>7</v>
      </c>
      <c r="B18" s="201" t="s">
        <v>183</v>
      </c>
      <c r="C18" s="215">
        <f>Штатка!D49</f>
        <v>0</v>
      </c>
      <c r="D18" s="202">
        <v>12</v>
      </c>
      <c r="E18" s="202">
        <f t="shared" si="0"/>
        <v>0</v>
      </c>
      <c r="F18" s="202">
        <v>12</v>
      </c>
      <c r="G18" s="202"/>
      <c r="H18" s="202">
        <v>12</v>
      </c>
      <c r="I18" s="202">
        <f>12/H18*$C18</f>
        <v>0</v>
      </c>
      <c r="J18" s="202">
        <v>12</v>
      </c>
      <c r="K18" s="202"/>
      <c r="L18" s="202">
        <v>12</v>
      </c>
      <c r="M18" s="202"/>
      <c r="N18" s="202">
        <v>2</v>
      </c>
      <c r="O18" s="202">
        <f t="shared" si="1"/>
        <v>0</v>
      </c>
      <c r="P18" s="202">
        <v>1</v>
      </c>
      <c r="Q18" s="202"/>
      <c r="R18" s="202">
        <v>30</v>
      </c>
      <c r="S18" s="202"/>
      <c r="T18" s="202">
        <v>30</v>
      </c>
      <c r="U18" s="202"/>
      <c r="V18" s="202">
        <v>36</v>
      </c>
      <c r="W18" s="202"/>
    </row>
    <row r="19" spans="1:23" ht="12.75">
      <c r="A19" s="256">
        <v>8</v>
      </c>
      <c r="B19" s="201" t="s">
        <v>302</v>
      </c>
      <c r="C19" s="215">
        <f>Штатка!D52</f>
        <v>0</v>
      </c>
      <c r="D19" s="202">
        <v>13</v>
      </c>
      <c r="E19" s="202">
        <f t="shared" si="0"/>
        <v>0</v>
      </c>
      <c r="F19" s="202">
        <v>12</v>
      </c>
      <c r="G19" s="202"/>
      <c r="H19" s="202">
        <v>12</v>
      </c>
      <c r="I19" s="202">
        <f>C19</f>
        <v>0</v>
      </c>
      <c r="J19" s="202">
        <v>12</v>
      </c>
      <c r="K19" s="202"/>
      <c r="L19" s="202">
        <v>12</v>
      </c>
      <c r="M19" s="202"/>
      <c r="N19" s="202">
        <v>2</v>
      </c>
      <c r="O19" s="202"/>
      <c r="P19" s="202">
        <v>1</v>
      </c>
      <c r="Q19" s="202"/>
      <c r="R19" s="202">
        <v>30</v>
      </c>
      <c r="S19" s="202">
        <f>C19</f>
        <v>0</v>
      </c>
      <c r="T19" s="202">
        <v>30</v>
      </c>
      <c r="U19" s="202"/>
      <c r="V19" s="202">
        <v>36</v>
      </c>
      <c r="W19" s="202"/>
    </row>
    <row r="20" spans="1:23" ht="12.75">
      <c r="A20" s="256">
        <v>9</v>
      </c>
      <c r="B20" s="201" t="s">
        <v>257</v>
      </c>
      <c r="C20" s="215">
        <f>Штатка!D51+Штатка!D53</f>
        <v>0</v>
      </c>
      <c r="D20" s="202">
        <v>14</v>
      </c>
      <c r="E20" s="202">
        <f t="shared" si="0"/>
        <v>0</v>
      </c>
      <c r="F20" s="202">
        <v>12</v>
      </c>
      <c r="G20" s="202"/>
      <c r="H20" s="202">
        <v>12</v>
      </c>
      <c r="I20" s="202"/>
      <c r="J20" s="202">
        <v>12</v>
      </c>
      <c r="K20" s="202">
        <f>C20</f>
        <v>0</v>
      </c>
      <c r="L20" s="202">
        <v>12</v>
      </c>
      <c r="M20" s="202"/>
      <c r="N20" s="202">
        <v>2</v>
      </c>
      <c r="O20" s="202"/>
      <c r="P20" s="202">
        <v>1</v>
      </c>
      <c r="Q20" s="202"/>
      <c r="R20" s="202">
        <v>30</v>
      </c>
      <c r="S20" s="202">
        <f>C20</f>
        <v>0</v>
      </c>
      <c r="T20" s="202">
        <v>30</v>
      </c>
      <c r="U20" s="206"/>
      <c r="V20" s="202">
        <v>36</v>
      </c>
      <c r="W20" s="202">
        <f>C20</f>
        <v>0</v>
      </c>
    </row>
    <row r="21" spans="1:23" ht="12.75">
      <c r="A21" s="257"/>
      <c r="B21" s="255" t="s">
        <v>184</v>
      </c>
      <c r="C21" s="214">
        <f>SUM(C12:C18)</f>
        <v>1.4</v>
      </c>
      <c r="D21" s="205"/>
      <c r="E21" s="206">
        <f>SUM(E12:E20)</f>
        <v>1.4</v>
      </c>
      <c r="F21" s="205"/>
      <c r="G21" s="206">
        <f>SUM(G12:G20)</f>
        <v>0</v>
      </c>
      <c r="H21" s="205"/>
      <c r="I21" s="206">
        <f>SUM(I12:I20)</f>
        <v>0</v>
      </c>
      <c r="J21" s="205"/>
      <c r="K21" s="206">
        <f>SUM(K12:K20)</f>
        <v>0.4</v>
      </c>
      <c r="L21" s="205"/>
      <c r="M21" s="206">
        <f>SUM(M12:M20)</f>
        <v>1</v>
      </c>
      <c r="N21" s="205"/>
      <c r="O21" s="206">
        <f>SUM(O12:O20)</f>
        <v>8.4</v>
      </c>
      <c r="P21" s="205"/>
      <c r="Q21" s="206">
        <f>SUM(Q12:Q20)</f>
        <v>0</v>
      </c>
      <c r="R21" s="205"/>
      <c r="S21" s="206">
        <f>SUM(S12:S20)</f>
        <v>0.16000000000000003</v>
      </c>
      <c r="T21" s="205"/>
      <c r="U21" s="206">
        <f>SUM(U12:U20)</f>
        <v>0.16000000000000003</v>
      </c>
      <c r="V21" s="205"/>
      <c r="W21" s="206">
        <f>SUM(W12:W20)</f>
        <v>0.13333333333333333</v>
      </c>
    </row>
    <row r="22" spans="1:23" ht="13.5" thickBot="1">
      <c r="A22" s="203"/>
      <c r="B22" s="204" t="s">
        <v>185</v>
      </c>
      <c r="C22" s="207"/>
      <c r="D22" s="207"/>
      <c r="E22" s="4">
        <v>322</v>
      </c>
      <c r="F22" s="207"/>
      <c r="G22" s="4">
        <v>499.14</v>
      </c>
      <c r="H22" s="207"/>
      <c r="I22" s="4">
        <v>449</v>
      </c>
      <c r="J22" s="207"/>
      <c r="K22" s="4">
        <v>483</v>
      </c>
      <c r="L22" s="207"/>
      <c r="M22" s="4">
        <v>161</v>
      </c>
      <c r="N22" s="207"/>
      <c r="O22" s="4">
        <v>11</v>
      </c>
      <c r="P22" s="207"/>
      <c r="Q22" s="4">
        <v>16.5</v>
      </c>
      <c r="R22" s="207"/>
      <c r="S22" s="4">
        <v>338.5</v>
      </c>
      <c r="T22" s="207"/>
      <c r="U22" s="4">
        <v>330</v>
      </c>
      <c r="V22" s="207"/>
      <c r="W22" s="4">
        <v>355</v>
      </c>
    </row>
    <row r="23" spans="1:250" ht="13.5" thickBot="1">
      <c r="A23" s="203"/>
      <c r="B23" s="208" t="s">
        <v>186</v>
      </c>
      <c r="C23" s="211">
        <f>E23+G23+I23+K23+M23+O23+Q23+S23+U23+W23</f>
        <v>1.0516933333333336</v>
      </c>
      <c r="D23" s="209"/>
      <c r="E23" s="211">
        <f>E21*E22/1000</f>
        <v>0.4508</v>
      </c>
      <c r="F23" s="211"/>
      <c r="G23" s="211">
        <f>G21*G22/1000</f>
        <v>0</v>
      </c>
      <c r="H23" s="211"/>
      <c r="I23" s="211">
        <f>I21*I22/1000</f>
        <v>0</v>
      </c>
      <c r="J23" s="211"/>
      <c r="K23" s="211">
        <f>K21*K22/1000</f>
        <v>0.1932</v>
      </c>
      <c r="L23" s="211"/>
      <c r="M23" s="211">
        <f>M21*M22/1000</f>
        <v>0.161</v>
      </c>
      <c r="N23" s="211"/>
      <c r="O23" s="211">
        <f>O21*O22/1000</f>
        <v>0.09240000000000001</v>
      </c>
      <c r="P23" s="211"/>
      <c r="Q23" s="211">
        <f>Q21*Q22/1000</f>
        <v>0</v>
      </c>
      <c r="R23" s="211"/>
      <c r="S23" s="211">
        <f>S21*S22/1000</f>
        <v>0.054160000000000014</v>
      </c>
      <c r="T23" s="211"/>
      <c r="U23" s="211">
        <f>U21*U22/1000</f>
        <v>0.052800000000000014</v>
      </c>
      <c r="V23" s="211"/>
      <c r="W23" s="212">
        <f>W21*W22/1000</f>
        <v>0.04733333333333334</v>
      </c>
      <c r="X23" s="213"/>
      <c r="Y23" s="213"/>
      <c r="Z23" s="213"/>
      <c r="AA23" s="213"/>
      <c r="AB23" s="213"/>
      <c r="AC23" s="213"/>
      <c r="AD23" s="213"/>
      <c r="AE23" s="213"/>
      <c r="AF23" s="213"/>
      <c r="AG23" s="213"/>
      <c r="AH23" s="213"/>
      <c r="AI23" s="213"/>
      <c r="AJ23" s="213"/>
      <c r="AK23" s="213"/>
      <c r="AL23" s="213"/>
      <c r="AM23" s="213"/>
      <c r="AN23" s="213"/>
      <c r="AO23" s="213"/>
      <c r="AP23" s="213"/>
      <c r="AQ23" s="213"/>
      <c r="AR23" s="213"/>
      <c r="AS23" s="213"/>
      <c r="AT23" s="213"/>
      <c r="AU23" s="213"/>
      <c r="AV23" s="213"/>
      <c r="AW23" s="213"/>
      <c r="AX23" s="213"/>
      <c r="AY23" s="213"/>
      <c r="AZ23" s="213"/>
      <c r="BA23" s="213"/>
      <c r="BB23" s="213"/>
      <c r="BC23" s="213"/>
      <c r="BD23" s="213"/>
      <c r="BE23" s="213"/>
      <c r="BF23" s="213"/>
      <c r="BG23" s="213"/>
      <c r="BH23" s="213"/>
      <c r="BI23" s="213"/>
      <c r="BJ23" s="213"/>
      <c r="BK23" s="213"/>
      <c r="BL23" s="213"/>
      <c r="BM23" s="213"/>
      <c r="BN23" s="213"/>
      <c r="BO23" s="213"/>
      <c r="BP23" s="213"/>
      <c r="BQ23" s="213"/>
      <c r="BR23" s="213"/>
      <c r="BS23" s="213"/>
      <c r="BT23" s="213"/>
      <c r="BU23" s="213"/>
      <c r="BV23" s="213"/>
      <c r="BW23" s="213"/>
      <c r="BX23" s="213"/>
      <c r="BY23" s="213"/>
      <c r="BZ23" s="213"/>
      <c r="CA23" s="213"/>
      <c r="CB23" s="213"/>
      <c r="CC23" s="213"/>
      <c r="CD23" s="213"/>
      <c r="CE23" s="213"/>
      <c r="CF23" s="213"/>
      <c r="CG23" s="213"/>
      <c r="CH23" s="213"/>
      <c r="CI23" s="213"/>
      <c r="CJ23" s="213"/>
      <c r="CK23" s="213"/>
      <c r="CL23" s="213"/>
      <c r="CM23" s="213"/>
      <c r="CN23" s="213"/>
      <c r="CO23" s="213"/>
      <c r="CP23" s="213"/>
      <c r="CQ23" s="213"/>
      <c r="CR23" s="213"/>
      <c r="CS23" s="213"/>
      <c r="CT23" s="213"/>
      <c r="CU23" s="213"/>
      <c r="CV23" s="213"/>
      <c r="CW23" s="213"/>
      <c r="CX23" s="213"/>
      <c r="CY23" s="213"/>
      <c r="CZ23" s="213"/>
      <c r="DA23" s="213"/>
      <c r="DB23" s="213"/>
      <c r="DC23" s="213"/>
      <c r="DD23" s="213"/>
      <c r="DE23" s="213"/>
      <c r="DF23" s="213"/>
      <c r="DG23" s="213"/>
      <c r="DH23" s="213"/>
      <c r="DI23" s="213"/>
      <c r="DJ23" s="213"/>
      <c r="DK23" s="213"/>
      <c r="DL23" s="213"/>
      <c r="DM23" s="213"/>
      <c r="DN23" s="213"/>
      <c r="DO23" s="213"/>
      <c r="DP23" s="213"/>
      <c r="DQ23" s="213"/>
      <c r="DR23" s="213"/>
      <c r="DS23" s="213"/>
      <c r="DT23" s="213"/>
      <c r="DU23" s="213"/>
      <c r="DV23" s="213"/>
      <c r="DW23" s="213"/>
      <c r="DX23" s="213"/>
      <c r="DY23" s="213"/>
      <c r="DZ23" s="213"/>
      <c r="EA23" s="213"/>
      <c r="EB23" s="213"/>
      <c r="EC23" s="213"/>
      <c r="ED23" s="213"/>
      <c r="EE23" s="213"/>
      <c r="EF23" s="213"/>
      <c r="EG23" s="213"/>
      <c r="EH23" s="213"/>
      <c r="EI23" s="213"/>
      <c r="EJ23" s="213"/>
      <c r="EK23" s="213"/>
      <c r="EL23" s="213"/>
      <c r="EM23" s="213"/>
      <c r="EN23" s="213"/>
      <c r="EO23" s="213"/>
      <c r="EP23" s="213"/>
      <c r="EQ23" s="213"/>
      <c r="ER23" s="213"/>
      <c r="ES23" s="213"/>
      <c r="ET23" s="213"/>
      <c r="EU23" s="213"/>
      <c r="EV23" s="213"/>
      <c r="EW23" s="213"/>
      <c r="EX23" s="213"/>
      <c r="EY23" s="213"/>
      <c r="EZ23" s="213"/>
      <c r="FA23" s="213"/>
      <c r="FB23" s="213"/>
      <c r="FC23" s="213"/>
      <c r="FD23" s="213"/>
      <c r="FE23" s="213"/>
      <c r="FF23" s="213"/>
      <c r="FG23" s="213"/>
      <c r="FH23" s="213"/>
      <c r="FI23" s="213"/>
      <c r="FJ23" s="213"/>
      <c r="FK23" s="213"/>
      <c r="FL23" s="213"/>
      <c r="FM23" s="213"/>
      <c r="FN23" s="213"/>
      <c r="FO23" s="213"/>
      <c r="FP23" s="213"/>
      <c r="FQ23" s="213"/>
      <c r="FR23" s="213"/>
      <c r="FS23" s="213"/>
      <c r="FT23" s="213"/>
      <c r="FU23" s="213"/>
      <c r="FV23" s="213"/>
      <c r="FW23" s="213"/>
      <c r="FX23" s="213"/>
      <c r="FY23" s="213"/>
      <c r="FZ23" s="213"/>
      <c r="GA23" s="213"/>
      <c r="GB23" s="213"/>
      <c r="GC23" s="213"/>
      <c r="GD23" s="213"/>
      <c r="GE23" s="213"/>
      <c r="GF23" s="213"/>
      <c r="GG23" s="213"/>
      <c r="GH23" s="213"/>
      <c r="GI23" s="213"/>
      <c r="GJ23" s="213"/>
      <c r="GK23" s="213"/>
      <c r="GL23" s="213"/>
      <c r="GM23" s="213"/>
      <c r="GN23" s="213"/>
      <c r="GO23" s="213"/>
      <c r="GP23" s="213"/>
      <c r="GQ23" s="213"/>
      <c r="GR23" s="213"/>
      <c r="GS23" s="213"/>
      <c r="GT23" s="213"/>
      <c r="GU23" s="213"/>
      <c r="GV23" s="213"/>
      <c r="GW23" s="213"/>
      <c r="GX23" s="213"/>
      <c r="GY23" s="213"/>
      <c r="GZ23" s="213"/>
      <c r="HA23" s="213"/>
      <c r="HB23" s="213"/>
      <c r="HC23" s="213"/>
      <c r="HD23" s="213"/>
      <c r="HE23" s="213"/>
      <c r="HF23" s="213"/>
      <c r="HG23" s="213"/>
      <c r="HH23" s="213"/>
      <c r="HI23" s="213"/>
      <c r="HJ23" s="213"/>
      <c r="HK23" s="213"/>
      <c r="HL23" s="213"/>
      <c r="HM23" s="213"/>
      <c r="HN23" s="213"/>
      <c r="HO23" s="213"/>
      <c r="HP23" s="213"/>
      <c r="HQ23" s="213"/>
      <c r="HR23" s="213"/>
      <c r="HS23" s="213"/>
      <c r="HT23" s="213"/>
      <c r="HU23" s="213"/>
      <c r="HV23" s="213"/>
      <c r="HW23" s="213"/>
      <c r="HX23" s="213"/>
      <c r="HY23" s="213"/>
      <c r="HZ23" s="213"/>
      <c r="IA23" s="213"/>
      <c r="IB23" s="213"/>
      <c r="IC23" s="213"/>
      <c r="ID23" s="213"/>
      <c r="IE23" s="213"/>
      <c r="IF23" s="213"/>
      <c r="IG23" s="213"/>
      <c r="IH23" s="213"/>
      <c r="II23" s="213"/>
      <c r="IJ23" s="213"/>
      <c r="IK23" s="213"/>
      <c r="IL23" s="213"/>
      <c r="IM23" s="213"/>
      <c r="IN23" s="213"/>
      <c r="IO23" s="213"/>
      <c r="IP23" s="213"/>
    </row>
  </sheetData>
  <mergeCells count="21">
    <mergeCell ref="S9:S11"/>
    <mergeCell ref="U9:U11"/>
    <mergeCell ref="W9:W11"/>
    <mergeCell ref="T4:U8"/>
    <mergeCell ref="V4:W8"/>
    <mergeCell ref="E9:E11"/>
    <mergeCell ref="F9:F11"/>
    <mergeCell ref="G9:G11"/>
    <mergeCell ref="I9:I11"/>
    <mergeCell ref="K9:K11"/>
    <mergeCell ref="M9:M11"/>
    <mergeCell ref="O9:O11"/>
    <mergeCell ref="Q9:Q11"/>
    <mergeCell ref="L4:M8"/>
    <mergeCell ref="N4:O8"/>
    <mergeCell ref="P4:Q8"/>
    <mergeCell ref="R4:S8"/>
    <mergeCell ref="D4:E8"/>
    <mergeCell ref="F4:G8"/>
    <mergeCell ref="H4:I8"/>
    <mergeCell ref="J4:K8"/>
  </mergeCells>
  <printOptions/>
  <pageMargins left="0" right="0" top="0.984251968503937" bottom="0.984251968503937" header="0.5118110236220472" footer="0.5118110236220472"/>
  <pageSetup horizontalDpi="600" verticalDpi="600" orientation="landscape" paperSize="9" scale="6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L40"/>
  <sheetViews>
    <sheetView zoomScale="75" zoomScaleNormal="75" workbookViewId="0" topLeftCell="A4">
      <selection activeCell="G13" sqref="G13"/>
    </sheetView>
  </sheetViews>
  <sheetFormatPr defaultColWidth="9.00390625" defaultRowHeight="12.75"/>
  <cols>
    <col min="3" max="3" width="10.625" style="0" customWidth="1"/>
    <col min="6" max="6" width="10.875" style="0" customWidth="1"/>
    <col min="7" max="7" width="10.50390625" style="0" bestFit="1" customWidth="1"/>
    <col min="9" max="9" width="10.625" style="0" customWidth="1"/>
    <col min="11" max="11" width="16.125" style="0" customWidth="1"/>
    <col min="12" max="12" width="15.375" style="0" customWidth="1"/>
  </cols>
  <sheetData>
    <row r="2" ht="12.75">
      <c r="B2" s="16" t="s">
        <v>203</v>
      </c>
    </row>
    <row r="5" spans="1:12" ht="12.75">
      <c r="A5" s="230">
        <v>1</v>
      </c>
      <c r="B5" t="s">
        <v>263</v>
      </c>
      <c r="L5" s="16" t="s">
        <v>267</v>
      </c>
    </row>
    <row r="7" spans="2:12" ht="12.75">
      <c r="B7" s="16" t="s">
        <v>264</v>
      </c>
      <c r="L7">
        <f>50*12</f>
        <v>600</v>
      </c>
    </row>
    <row r="9" ht="12.75">
      <c r="B9" t="s">
        <v>265</v>
      </c>
    </row>
    <row r="10" ht="12.75">
      <c r="B10" t="s">
        <v>266</v>
      </c>
    </row>
    <row r="11" ht="12.75">
      <c r="B11" t="s">
        <v>269</v>
      </c>
    </row>
    <row r="12" ht="12.75">
      <c r="B12" t="s">
        <v>270</v>
      </c>
    </row>
    <row r="13" spans="2:11" ht="12.75">
      <c r="B13" t="s">
        <v>268</v>
      </c>
      <c r="G13">
        <f>'Техн.хар.'!H19</f>
        <v>278</v>
      </c>
      <c r="H13" t="s">
        <v>294</v>
      </c>
      <c r="J13">
        <f>G13*1/0.4</f>
        <v>695</v>
      </c>
      <c r="K13" t="s">
        <v>273</v>
      </c>
    </row>
    <row r="14" ht="12.75">
      <c r="B14" t="s">
        <v>278</v>
      </c>
    </row>
    <row r="15" ht="12.75">
      <c r="B15" t="s">
        <v>274</v>
      </c>
    </row>
    <row r="16" ht="12.75">
      <c r="B16" t="s">
        <v>275</v>
      </c>
    </row>
    <row r="17" ht="12.75">
      <c r="B17" t="s">
        <v>276</v>
      </c>
    </row>
    <row r="18" ht="12.75">
      <c r="B18" t="s">
        <v>277</v>
      </c>
    </row>
    <row r="19" spans="2:10" ht="12.75">
      <c r="B19" t="s">
        <v>279</v>
      </c>
      <c r="G19" t="s">
        <v>282</v>
      </c>
      <c r="I19">
        <v>22</v>
      </c>
      <c r="J19" t="s">
        <v>229</v>
      </c>
    </row>
    <row r="20" ht="12.75">
      <c r="B20" t="s">
        <v>280</v>
      </c>
    </row>
    <row r="21" spans="2:10" ht="12.75">
      <c r="B21" t="s">
        <v>281</v>
      </c>
      <c r="G21" t="s">
        <v>282</v>
      </c>
      <c r="I21">
        <v>43</v>
      </c>
      <c r="J21" t="s">
        <v>229</v>
      </c>
    </row>
    <row r="22" spans="2:10" ht="12.75">
      <c r="B22" t="s">
        <v>283</v>
      </c>
      <c r="G22">
        <f>G13</f>
        <v>278</v>
      </c>
      <c r="H22" t="s">
        <v>284</v>
      </c>
      <c r="I22">
        <f>3730*1</f>
        <v>3730</v>
      </c>
      <c r="J22" t="s">
        <v>272</v>
      </c>
    </row>
    <row r="23" spans="2:7" ht="12.75">
      <c r="B23" t="s">
        <v>285</v>
      </c>
      <c r="E23">
        <f>J13</f>
        <v>695</v>
      </c>
      <c r="F23" t="s">
        <v>286</v>
      </c>
      <c r="G23" s="218">
        <f>E23/36</f>
        <v>19.305555555555557</v>
      </c>
    </row>
    <row r="24" spans="2:7" ht="12.75">
      <c r="B24" t="s">
        <v>288</v>
      </c>
      <c r="E24" s="218">
        <f>G23</f>
        <v>19.305555555555557</v>
      </c>
      <c r="F24" t="s">
        <v>287</v>
      </c>
      <c r="G24" s="218">
        <f>E24*30</f>
        <v>579.1666666666667</v>
      </c>
    </row>
    <row r="25" spans="5:7" ht="12.75">
      <c r="E25" s="218"/>
      <c r="G25" s="218"/>
    </row>
    <row r="26" ht="12.75">
      <c r="B26" s="16" t="s">
        <v>289</v>
      </c>
    </row>
    <row r="27" spans="2:12" ht="12.75">
      <c r="B27" t="s">
        <v>293</v>
      </c>
      <c r="D27" s="218">
        <f>G24</f>
        <v>579.1666666666667</v>
      </c>
      <c r="E27" t="s">
        <v>335</v>
      </c>
      <c r="L27" s="218">
        <f>G24/100*32.7*I19</f>
        <v>4166.5250000000015</v>
      </c>
    </row>
    <row r="28" spans="2:12" ht="12.75">
      <c r="B28" t="s">
        <v>292</v>
      </c>
      <c r="D28">
        <f>J13</f>
        <v>695</v>
      </c>
      <c r="E28" t="s">
        <v>336</v>
      </c>
      <c r="L28" s="218">
        <f>D28*0.36*I19</f>
        <v>5504.4</v>
      </c>
    </row>
    <row r="29" spans="2:12" ht="12.75">
      <c r="B29" t="s">
        <v>290</v>
      </c>
      <c r="D29" s="218">
        <f>D27</f>
        <v>579.1666666666667</v>
      </c>
      <c r="E29" t="s">
        <v>291</v>
      </c>
      <c r="L29" s="218">
        <f>D29/100*3.55*I21</f>
        <v>884.0979166666667</v>
      </c>
    </row>
    <row r="31" spans="2:11" ht="12.75">
      <c r="B31" t="s">
        <v>295</v>
      </c>
      <c r="G31" s="213">
        <f>F33/E35</f>
        <v>0.03874672464737693</v>
      </c>
      <c r="H31" t="s">
        <v>271</v>
      </c>
      <c r="I31" t="s">
        <v>301</v>
      </c>
      <c r="J31" s="144">
        <v>1.08</v>
      </c>
      <c r="K31" s="213">
        <f>G31*J31</f>
        <v>0.041846462619167094</v>
      </c>
    </row>
    <row r="33" spans="2:7" ht="12.75">
      <c r="B33">
        <f>J13</f>
        <v>695</v>
      </c>
      <c r="C33" t="s">
        <v>296</v>
      </c>
      <c r="F33" s="218">
        <f>B33/36*4</f>
        <v>77.22222222222223</v>
      </c>
      <c r="G33" t="s">
        <v>297</v>
      </c>
    </row>
    <row r="35" spans="2:6" ht="12.75">
      <c r="B35" t="s">
        <v>298</v>
      </c>
      <c r="E35" s="144">
        <v>1993</v>
      </c>
      <c r="F35" t="s">
        <v>299</v>
      </c>
    </row>
    <row r="36" ht="12.75">
      <c r="E36" s="144"/>
    </row>
    <row r="37" spans="2:12" ht="12.75">
      <c r="B37" s="16" t="s">
        <v>304</v>
      </c>
      <c r="E37" s="144"/>
      <c r="F37" t="s">
        <v>305</v>
      </c>
      <c r="L37">
        <f>2*5000</f>
        <v>10000</v>
      </c>
    </row>
    <row r="38" spans="2:12" ht="12.75">
      <c r="B38" s="16" t="s">
        <v>306</v>
      </c>
      <c r="E38" s="144"/>
      <c r="L38" s="144">
        <v>20000</v>
      </c>
    </row>
    <row r="39" ht="12.75">
      <c r="E39" s="144"/>
    </row>
    <row r="40" spans="2:12" s="16" customFormat="1" ht="12.75">
      <c r="B40" s="16" t="s">
        <v>31</v>
      </c>
      <c r="E40" s="154"/>
      <c r="L40" s="249">
        <f>SUM(L7:L39)</f>
        <v>41155.02291666667</v>
      </c>
    </row>
  </sheetData>
  <printOptions/>
  <pageMargins left="0" right="0" top="0.984251968503937" bottom="0.984251968503937" header="0.5118110236220472" footer="0.5118110236220472"/>
  <pageSetup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Temp</dc:creator>
  <cp:keywords/>
  <dc:description/>
  <cp:lastModifiedBy>Temp</cp:lastModifiedBy>
  <cp:lastPrinted>2008-07-23T22:35:47Z</cp:lastPrinted>
  <dcterms:created xsi:type="dcterms:W3CDTF">2007-08-15T23:15:13Z</dcterms:created>
  <dcterms:modified xsi:type="dcterms:W3CDTF">2008-07-23T22:47:14Z</dcterms:modified>
  <cp:category/>
  <cp:version/>
  <cp:contentType/>
  <cp:contentStatus/>
</cp:coreProperties>
</file>